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ropbox\My PC (LAPTOP-0BO4JMI6)\Documents\"/>
    </mc:Choice>
  </mc:AlternateContent>
  <xr:revisionPtr revIDLastSave="0" documentId="8_{9CE4B5A9-77F1-4E48-8C90-BC352F43D1B7}" xr6:coauthVersionLast="47" xr6:coauthVersionMax="47" xr10:uidLastSave="{00000000-0000-0000-0000-000000000000}"/>
  <bookViews>
    <workbookView xWindow="-110" yWindow="-110" windowWidth="19420" windowHeight="10300" xr2:uid="{177A7AF6-90B5-455D-A835-98D40EFE05D4}"/>
  </bookViews>
  <sheets>
    <sheet name="DD-1 update link KM" sheetId="1" r:id="rId1"/>
  </sheets>
  <definedNames>
    <definedName name="_xlnm.Database" localSheetId="0">#REF!</definedName>
    <definedName name="_xlnm.Database">#REF!</definedName>
    <definedName name="_xlnm.Print_Area" localSheetId="0">'DD-1 update link KM'!$A$1:$T$160</definedName>
    <definedName name="_xlnm.Print_Titles" localSheetId="0">'DD-1 update link KM'!$15:$18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3" i="1" l="1"/>
  <c r="Q103" i="1" s="1"/>
  <c r="Q110" i="1" s="1"/>
  <c r="N103" i="1"/>
  <c r="P109" i="1" s="1"/>
  <c r="L103" i="1"/>
  <c r="P108" i="1" s="1"/>
  <c r="H103" i="1"/>
  <c r="G103" i="1"/>
  <c r="E103" i="1"/>
  <c r="Q102" i="1"/>
  <c r="O102" i="1"/>
  <c r="M102" i="1"/>
  <c r="K102" i="1"/>
  <c r="Q101" i="1"/>
  <c r="O101" i="1"/>
  <c r="M101" i="1"/>
  <c r="K101" i="1"/>
  <c r="Q100" i="1"/>
  <c r="O100" i="1"/>
  <c r="M100" i="1"/>
  <c r="K100" i="1"/>
  <c r="Q99" i="1"/>
  <c r="O99" i="1"/>
  <c r="M99" i="1"/>
  <c r="K99" i="1"/>
  <c r="Q98" i="1"/>
  <c r="O98" i="1"/>
  <c r="M98" i="1"/>
  <c r="J98" i="1"/>
  <c r="K98" i="1" s="1"/>
  <c r="Q97" i="1"/>
  <c r="O97" i="1"/>
  <c r="M97" i="1"/>
  <c r="K97" i="1"/>
  <c r="Q96" i="1"/>
  <c r="O96" i="1"/>
  <c r="M96" i="1"/>
  <c r="K96" i="1"/>
  <c r="Q95" i="1"/>
  <c r="O95" i="1"/>
  <c r="M95" i="1"/>
  <c r="K95" i="1"/>
  <c r="Q94" i="1"/>
  <c r="O94" i="1"/>
  <c r="M94" i="1"/>
  <c r="K94" i="1"/>
  <c r="Q93" i="1"/>
  <c r="O93" i="1"/>
  <c r="M93" i="1"/>
  <c r="J93" i="1"/>
  <c r="K93" i="1" s="1"/>
  <c r="Q92" i="1"/>
  <c r="O92" i="1"/>
  <c r="M92" i="1"/>
  <c r="K92" i="1"/>
  <c r="Q91" i="1"/>
  <c r="O91" i="1"/>
  <c r="M91" i="1"/>
  <c r="K91" i="1"/>
  <c r="Q90" i="1"/>
  <c r="O90" i="1"/>
  <c r="M90" i="1"/>
  <c r="K90" i="1"/>
  <c r="Q89" i="1"/>
  <c r="O89" i="1"/>
  <c r="M89" i="1"/>
  <c r="K89" i="1"/>
  <c r="Q88" i="1"/>
  <c r="O88" i="1"/>
  <c r="M88" i="1"/>
  <c r="K88" i="1"/>
  <c r="Q87" i="1"/>
  <c r="O87" i="1"/>
  <c r="M87" i="1"/>
  <c r="K87" i="1"/>
  <c r="Q85" i="1"/>
  <c r="O85" i="1"/>
  <c r="M85" i="1"/>
  <c r="K85" i="1"/>
  <c r="Q84" i="1"/>
  <c r="O84" i="1"/>
  <c r="M84" i="1"/>
  <c r="K84" i="1"/>
  <c r="Q83" i="1"/>
  <c r="O83" i="1"/>
  <c r="M83" i="1"/>
  <c r="K83" i="1"/>
  <c r="Q82" i="1"/>
  <c r="O82" i="1"/>
  <c r="M82" i="1"/>
  <c r="K82" i="1"/>
  <c r="Q81" i="1"/>
  <c r="O81" i="1"/>
  <c r="M81" i="1"/>
  <c r="K81" i="1"/>
  <c r="Q80" i="1"/>
  <c r="O80" i="1"/>
  <c r="M80" i="1"/>
  <c r="J80" i="1"/>
  <c r="K80" i="1" s="1"/>
  <c r="Q79" i="1"/>
  <c r="O79" i="1"/>
  <c r="M79" i="1"/>
  <c r="K79" i="1"/>
  <c r="Q78" i="1"/>
  <c r="O78" i="1"/>
  <c r="M78" i="1"/>
  <c r="K78" i="1"/>
  <c r="Q77" i="1"/>
  <c r="O77" i="1"/>
  <c r="M77" i="1"/>
  <c r="K77" i="1"/>
  <c r="Q76" i="1"/>
  <c r="O76" i="1"/>
  <c r="M76" i="1"/>
  <c r="K76" i="1"/>
  <c r="Q75" i="1"/>
  <c r="O75" i="1"/>
  <c r="M75" i="1"/>
  <c r="J75" i="1"/>
  <c r="K75" i="1" s="1"/>
  <c r="Q74" i="1"/>
  <c r="O74" i="1"/>
  <c r="M74" i="1"/>
  <c r="K74" i="1"/>
  <c r="Q73" i="1"/>
  <c r="O73" i="1"/>
  <c r="M73" i="1"/>
  <c r="K73" i="1"/>
  <c r="Q72" i="1"/>
  <c r="O72" i="1"/>
  <c r="M72" i="1"/>
  <c r="K72" i="1"/>
  <c r="Q71" i="1"/>
  <c r="O71" i="1"/>
  <c r="M71" i="1"/>
  <c r="K71" i="1"/>
  <c r="Q70" i="1"/>
  <c r="O70" i="1"/>
  <c r="M70" i="1"/>
  <c r="K70" i="1"/>
  <c r="Q69" i="1"/>
  <c r="O69" i="1"/>
  <c r="M69" i="1"/>
  <c r="K69" i="1"/>
  <c r="Q68" i="1"/>
  <c r="O68" i="1"/>
  <c r="M68" i="1"/>
  <c r="K68" i="1"/>
  <c r="Q67" i="1"/>
  <c r="O67" i="1"/>
  <c r="M67" i="1"/>
  <c r="K67" i="1"/>
  <c r="Q66" i="1"/>
  <c r="O66" i="1"/>
  <c r="M66" i="1"/>
  <c r="K66" i="1"/>
  <c r="Q65" i="1"/>
  <c r="O65" i="1"/>
  <c r="M65" i="1"/>
  <c r="K65" i="1"/>
  <c r="Q64" i="1"/>
  <c r="O64" i="1"/>
  <c r="M64" i="1"/>
  <c r="K64" i="1"/>
  <c r="Q63" i="1"/>
  <c r="O63" i="1"/>
  <c r="M63" i="1"/>
  <c r="K63" i="1"/>
  <c r="Q62" i="1"/>
  <c r="O62" i="1"/>
  <c r="M62" i="1"/>
  <c r="K62" i="1"/>
  <c r="Q61" i="1"/>
  <c r="O61" i="1"/>
  <c r="M61" i="1"/>
  <c r="K61" i="1"/>
  <c r="Q60" i="1"/>
  <c r="O60" i="1"/>
  <c r="M60" i="1"/>
  <c r="K60" i="1"/>
  <c r="Q59" i="1"/>
  <c r="O59" i="1"/>
  <c r="M59" i="1"/>
  <c r="K59" i="1"/>
  <c r="Q58" i="1"/>
  <c r="O58" i="1"/>
  <c r="M58" i="1"/>
  <c r="K58" i="1"/>
  <c r="Q57" i="1"/>
  <c r="O57" i="1"/>
  <c r="M57" i="1"/>
  <c r="K57" i="1"/>
  <c r="Q56" i="1"/>
  <c r="O56" i="1"/>
  <c r="M56" i="1"/>
  <c r="K56" i="1"/>
  <c r="Q54" i="1"/>
  <c r="O54" i="1"/>
  <c r="M54" i="1"/>
  <c r="K54" i="1"/>
  <c r="Q53" i="1"/>
  <c r="O53" i="1"/>
  <c r="M53" i="1"/>
  <c r="J53" i="1"/>
  <c r="K53" i="1" s="1"/>
  <c r="Q52" i="1"/>
  <c r="O52" i="1"/>
  <c r="M52" i="1"/>
  <c r="J52" i="1"/>
  <c r="K52" i="1" s="1"/>
  <c r="Q51" i="1"/>
  <c r="O51" i="1"/>
  <c r="M51" i="1"/>
  <c r="K51" i="1"/>
  <c r="Q50" i="1"/>
  <c r="O50" i="1"/>
  <c r="M50" i="1"/>
  <c r="K50" i="1"/>
  <c r="Q49" i="1"/>
  <c r="O49" i="1"/>
  <c r="M49" i="1"/>
  <c r="J49" i="1"/>
  <c r="K49" i="1" s="1"/>
  <c r="Q48" i="1"/>
  <c r="O48" i="1"/>
  <c r="M48" i="1"/>
  <c r="K48" i="1"/>
  <c r="Q47" i="1"/>
  <c r="O47" i="1"/>
  <c r="M47" i="1"/>
  <c r="J47" i="1"/>
  <c r="K47" i="1" s="1"/>
  <c r="Q46" i="1"/>
  <c r="O46" i="1"/>
  <c r="M46" i="1"/>
  <c r="J46" i="1"/>
  <c r="K46" i="1" s="1"/>
  <c r="Q45" i="1"/>
  <c r="O45" i="1"/>
  <c r="M45" i="1"/>
  <c r="J45" i="1"/>
  <c r="K45" i="1" s="1"/>
  <c r="Q44" i="1"/>
  <c r="O44" i="1"/>
  <c r="M44" i="1"/>
  <c r="J44" i="1"/>
  <c r="K44" i="1" s="1"/>
  <c r="Q43" i="1"/>
  <c r="O43" i="1"/>
  <c r="M43" i="1"/>
  <c r="J43" i="1"/>
  <c r="K43" i="1" s="1"/>
  <c r="Q42" i="1"/>
  <c r="O42" i="1"/>
  <c r="M42" i="1"/>
  <c r="J42" i="1"/>
  <c r="K42" i="1" s="1"/>
  <c r="Q41" i="1"/>
  <c r="O41" i="1"/>
  <c r="M41" i="1"/>
  <c r="K41" i="1"/>
  <c r="Q40" i="1"/>
  <c r="O40" i="1"/>
  <c r="M40" i="1"/>
  <c r="J40" i="1"/>
  <c r="K40" i="1" s="1"/>
  <c r="Q39" i="1"/>
  <c r="O39" i="1"/>
  <c r="M39" i="1"/>
  <c r="J39" i="1"/>
  <c r="K39" i="1" s="1"/>
  <c r="Q38" i="1"/>
  <c r="O38" i="1"/>
  <c r="M38" i="1"/>
  <c r="K38" i="1"/>
  <c r="Q37" i="1"/>
  <c r="O37" i="1"/>
  <c r="M37" i="1"/>
  <c r="K37" i="1"/>
  <c r="Q36" i="1"/>
  <c r="O36" i="1"/>
  <c r="M36" i="1"/>
  <c r="K36" i="1"/>
  <c r="Q35" i="1"/>
  <c r="O35" i="1"/>
  <c r="M35" i="1"/>
  <c r="K35" i="1"/>
  <c r="Q34" i="1"/>
  <c r="O34" i="1"/>
  <c r="M34" i="1"/>
  <c r="K34" i="1"/>
  <c r="Q33" i="1"/>
  <c r="O33" i="1"/>
  <c r="M33" i="1"/>
  <c r="K33" i="1"/>
  <c r="Q32" i="1"/>
  <c r="O32" i="1"/>
  <c r="M32" i="1"/>
  <c r="K32" i="1"/>
  <c r="Q31" i="1"/>
  <c r="O31" i="1"/>
  <c r="M31" i="1"/>
  <c r="K31" i="1"/>
  <c r="Q30" i="1"/>
  <c r="O30" i="1"/>
  <c r="M30" i="1"/>
  <c r="J30" i="1"/>
  <c r="K30" i="1" s="1"/>
  <c r="Q29" i="1"/>
  <c r="O29" i="1"/>
  <c r="M29" i="1"/>
  <c r="K29" i="1"/>
  <c r="Q28" i="1"/>
  <c r="O28" i="1"/>
  <c r="M28" i="1"/>
  <c r="K28" i="1"/>
  <c r="Q27" i="1"/>
  <c r="O27" i="1"/>
  <c r="M27" i="1"/>
  <c r="K27" i="1"/>
  <c r="Q26" i="1"/>
  <c r="O26" i="1"/>
  <c r="M26" i="1"/>
  <c r="K26" i="1"/>
  <c r="Q25" i="1"/>
  <c r="O25" i="1"/>
  <c r="M25" i="1"/>
  <c r="K25" i="1"/>
  <c r="Q24" i="1"/>
  <c r="O24" i="1"/>
  <c r="M24" i="1"/>
  <c r="K24" i="1"/>
  <c r="Q23" i="1"/>
  <c r="O23" i="1"/>
  <c r="M23" i="1"/>
  <c r="K23" i="1"/>
  <c r="Q22" i="1"/>
  <c r="O22" i="1"/>
  <c r="M22" i="1"/>
  <c r="K22" i="1"/>
  <c r="Q21" i="1"/>
  <c r="O21" i="1"/>
  <c r="M21" i="1"/>
  <c r="K21" i="1"/>
  <c r="O103" i="1" l="1"/>
  <c r="Q109" i="1" s="1"/>
  <c r="J103" i="1"/>
  <c r="K103" i="1" s="1"/>
  <c r="Q107" i="1" s="1"/>
  <c r="Q111" i="1" s="1"/>
  <c r="M103" i="1"/>
  <c r="Q108" i="1" s="1"/>
  <c r="Q112" i="1"/>
  <c r="P107" i="1"/>
  <c r="P111" i="1" s="1"/>
  <c r="P110" i="1"/>
  <c r="P112" i="1" s="1"/>
</calcChain>
</file>

<file path=xl/sharedStrings.xml><?xml version="1.0" encoding="utf-8"?>
<sst xmlns="http://schemas.openxmlformats.org/spreadsheetml/2006/main" count="660" uniqueCount="284">
  <si>
    <t>DD-1</t>
  </si>
  <si>
    <t>DATA DALAM PRASARANA JALAN PROVINSI</t>
  </si>
  <si>
    <t>Provinsi</t>
  </si>
  <si>
    <t>:  KEPULAUAN BANGKA BELITUNG</t>
  </si>
  <si>
    <t>Kabupaten / Kota</t>
  </si>
  <si>
    <t>:  -</t>
  </si>
  <si>
    <t>Tahun</t>
  </si>
  <si>
    <t xml:space="preserve">:  (Data Desember) 2022 </t>
  </si>
  <si>
    <t>No.</t>
  </si>
  <si>
    <t>No. Ruas</t>
  </si>
  <si>
    <t>Nama Ruas Jalan</t>
  </si>
  <si>
    <t>Kecamatan yang dilalui</t>
  </si>
  <si>
    <t>Panjang Ruas Jalan (Km)</t>
  </si>
  <si>
    <t>Lebar Ruas Jalan (m)</t>
  </si>
  <si>
    <t>Panjang Tiap Jenis Permukaan (Km)</t>
  </si>
  <si>
    <t>Panjang Tiap Kondisi (%)</t>
  </si>
  <si>
    <t>LHR Rerata</t>
  </si>
  <si>
    <t>Akses Ke Jalan            N/ P / K</t>
  </si>
  <si>
    <t>Ket.</t>
  </si>
  <si>
    <t>Aspal / Penetrasi Macadam</t>
  </si>
  <si>
    <t>Telford/ Kerikil</t>
  </si>
  <si>
    <t>Tanah /Belum Tembus</t>
  </si>
  <si>
    <t>Baik</t>
  </si>
  <si>
    <t>Sedang</t>
  </si>
  <si>
    <t>Rusak Ringan</t>
  </si>
  <si>
    <t>Rusak Berat</t>
  </si>
  <si>
    <t>KM</t>
  </si>
  <si>
    <t>%</t>
  </si>
  <si>
    <t>5</t>
  </si>
  <si>
    <t>PULAU BANGKA</t>
  </si>
  <si>
    <t>010.1 K</t>
  </si>
  <si>
    <t>Simpang Semabung - Sampur</t>
  </si>
  <si>
    <t>Rangkui</t>
  </si>
  <si>
    <t>-</t>
  </si>
  <si>
    <t>N/P/K</t>
  </si>
  <si>
    <t>029.6 K</t>
  </si>
  <si>
    <t>Simpang Pulau Bangka - Sampur</t>
  </si>
  <si>
    <t>Pangkalan Baru</t>
  </si>
  <si>
    <t>4 (1,25); 6 (0,85)</t>
  </si>
  <si>
    <t>029.1 K</t>
  </si>
  <si>
    <t>Pasir Padi- SP. Alexander</t>
  </si>
  <si>
    <t>Bukit Intan</t>
  </si>
  <si>
    <t>029.2 K</t>
  </si>
  <si>
    <t>PPI</t>
  </si>
  <si>
    <t>Ketapang</t>
  </si>
  <si>
    <t>029.3 K</t>
  </si>
  <si>
    <t>Trem</t>
  </si>
  <si>
    <t>Ampui</t>
  </si>
  <si>
    <t>029.4 K</t>
  </si>
  <si>
    <t>RE Martadinata</t>
  </si>
  <si>
    <t>029.5 K</t>
  </si>
  <si>
    <t>Sumberejo</t>
  </si>
  <si>
    <t>Pangkalbalam</t>
  </si>
  <si>
    <t>009.1 K</t>
  </si>
  <si>
    <t>A.Yani</t>
  </si>
  <si>
    <t>12 (1 km); 9 (1,1 km)</t>
  </si>
  <si>
    <t>006.1 K</t>
  </si>
  <si>
    <t>Pangkalpinang - Bts. Kota (Sp. Katis)</t>
  </si>
  <si>
    <t>006.2</t>
  </si>
  <si>
    <t>Pangkalpinang - Simpang Katis</t>
  </si>
  <si>
    <t>SP. Katis</t>
  </si>
  <si>
    <t>P/K</t>
  </si>
  <si>
    <t>006.3</t>
  </si>
  <si>
    <t>Simpang Katis - Sungai Selan</t>
  </si>
  <si>
    <t>SP. Katis - S.Selan</t>
  </si>
  <si>
    <t>010.2</t>
  </si>
  <si>
    <t>Namang-Puput</t>
  </si>
  <si>
    <t>SP. Katis - Namang</t>
  </si>
  <si>
    <t>010.3</t>
  </si>
  <si>
    <t>Puput - Simpang Katis</t>
  </si>
  <si>
    <t>010.4</t>
  </si>
  <si>
    <t>Sungai Selan - Lampur - Sp. Gedong</t>
  </si>
  <si>
    <t>SP. Katis - S. Selan</t>
  </si>
  <si>
    <t>4,5 (9,600); 7 (1,400)</t>
  </si>
  <si>
    <t>010.5</t>
  </si>
  <si>
    <t>Puput - Sp. Gedong</t>
  </si>
  <si>
    <t>4,5 (5.993); 7 (1,100)</t>
  </si>
  <si>
    <t>010.6</t>
  </si>
  <si>
    <t>Sp. Gedong - Payung</t>
  </si>
  <si>
    <t>Sungai Selan - Payung</t>
  </si>
  <si>
    <t>7 (5,850); 4,5 (27,650)</t>
  </si>
  <si>
    <t>014.1</t>
  </si>
  <si>
    <t>Payung - Air Bara</t>
  </si>
  <si>
    <t>4,5 (24,545); 7 (4,455)</t>
  </si>
  <si>
    <t>014.2</t>
  </si>
  <si>
    <t xml:space="preserve">Payung - Bedengung </t>
  </si>
  <si>
    <t xml:space="preserve">Payung </t>
  </si>
  <si>
    <t>014.3</t>
  </si>
  <si>
    <t>Air Gegas - Bedengung</t>
  </si>
  <si>
    <t>Air Gegas - Payung</t>
  </si>
  <si>
    <t>4,5 (21,704); 7 (2,696)</t>
  </si>
  <si>
    <t>014.4</t>
  </si>
  <si>
    <t>Bedengung - Batu Betumpang</t>
  </si>
  <si>
    <t>Payung - Pulau Besar</t>
  </si>
  <si>
    <t>4 (19,38); 7 (2,670)</t>
  </si>
  <si>
    <t>029.7</t>
  </si>
  <si>
    <t>Sp. Alexander - Sp. Lingkar Timur</t>
  </si>
  <si>
    <t>2 x 7</t>
  </si>
  <si>
    <t>009.1</t>
  </si>
  <si>
    <t>Lingkar Timur</t>
  </si>
  <si>
    <t xml:space="preserve">P. Besar </t>
  </si>
  <si>
    <t>009.2</t>
  </si>
  <si>
    <t>Rebo - Tanjung Pesona - Jelitik - Simpang Perahu</t>
  </si>
  <si>
    <t>Mendo Barat</t>
  </si>
  <si>
    <t>4,5 (4,190); 7 (10,11)</t>
  </si>
  <si>
    <t>009.3</t>
  </si>
  <si>
    <t xml:space="preserve">Sungailiat - Puding Besar </t>
  </si>
  <si>
    <t>Merawang -  Sungailiat</t>
  </si>
  <si>
    <t>005.1</t>
  </si>
  <si>
    <t>Puding Besar - Saing - Kota Waringin</t>
  </si>
  <si>
    <t>P. Besar - Mendo Barat</t>
  </si>
  <si>
    <t>7 (7,190); 4,5 (15,910)</t>
  </si>
  <si>
    <t>002.1</t>
  </si>
  <si>
    <t>Sungai Dua - Dam III - Sangku</t>
  </si>
  <si>
    <t>Tempilang</t>
  </si>
  <si>
    <t>4,5 (12,510); 7 (4,230)</t>
  </si>
  <si>
    <t>002.2</t>
  </si>
  <si>
    <t>Sangku - Simpang Tempilang</t>
  </si>
  <si>
    <t>Kelapa</t>
  </si>
  <si>
    <t>002.3</t>
  </si>
  <si>
    <t>Kelapa - Kayu Arang</t>
  </si>
  <si>
    <t>Kayu Arang</t>
  </si>
  <si>
    <t>001.1</t>
  </si>
  <si>
    <t>Ibul - Parit Tiga</t>
  </si>
  <si>
    <t>Parit Tiga</t>
  </si>
  <si>
    <t>6 (25); 7 (1,48); 9 (3)</t>
  </si>
  <si>
    <t>001.2</t>
  </si>
  <si>
    <t>Parit Tiga - Tanjung Ru</t>
  </si>
  <si>
    <t>4,5 (19,477); 7 (7,583)</t>
  </si>
  <si>
    <t>006.4</t>
  </si>
  <si>
    <t>Pasir Garam - Penagan - Kota Kapur</t>
  </si>
  <si>
    <t>SP. Katis - Mendo Barat</t>
  </si>
  <si>
    <t>006.5</t>
  </si>
  <si>
    <t>Penagan - Tanjung Tedung</t>
  </si>
  <si>
    <t>Mendo Barat - S. Selan</t>
  </si>
  <si>
    <t>7 (4,18); 4,5 (12,38)</t>
  </si>
  <si>
    <t>011.1</t>
  </si>
  <si>
    <t>Koba - Lubuk Besar</t>
  </si>
  <si>
    <t>15 (2,5 km); 4,5 (29,092); 7 (2,608)</t>
  </si>
  <si>
    <t>011.2</t>
  </si>
  <si>
    <t>Lubuk Besar - Tanjung Berikat</t>
  </si>
  <si>
    <t>Lubuk Besar</t>
  </si>
  <si>
    <t>4,5 (24,040); 7 (3)</t>
  </si>
  <si>
    <t>DALAM KOMPLEKS PERKANTORAN PEMPROV. KEP. BANGKA BELITUNG</t>
  </si>
  <si>
    <t>029.8 K</t>
  </si>
  <si>
    <t>Pulau Bangka</t>
  </si>
  <si>
    <t>2 X 10</t>
  </si>
  <si>
    <t>N / K</t>
  </si>
  <si>
    <t>029.9 K</t>
  </si>
  <si>
    <t>Pulau Belitung I</t>
  </si>
  <si>
    <t>029.10 K</t>
  </si>
  <si>
    <t>Pulau Belitung II</t>
  </si>
  <si>
    <t>029.11 K</t>
  </si>
  <si>
    <t>Pulau Gusung Asam</t>
  </si>
  <si>
    <t>029.12 K</t>
  </si>
  <si>
    <t>Pulau Gusung Baru</t>
  </si>
  <si>
    <t>029.13 K</t>
  </si>
  <si>
    <t>Pulau Pongok I</t>
  </si>
  <si>
    <t>029.14 K</t>
  </si>
  <si>
    <t>Pulau Pongok II</t>
  </si>
  <si>
    <t>029.15 K</t>
  </si>
  <si>
    <t>Pulau Pongok III</t>
  </si>
  <si>
    <t>029.16 K</t>
  </si>
  <si>
    <t>Pulau Ketawai</t>
  </si>
  <si>
    <t>2x 7</t>
  </si>
  <si>
    <t>029.17 K</t>
  </si>
  <si>
    <t>Pulau Ketawai I</t>
  </si>
  <si>
    <t>029.18 K</t>
  </si>
  <si>
    <t>Pulau Ketawai II</t>
  </si>
  <si>
    <t>029.19 K</t>
  </si>
  <si>
    <t>Pulau Mandanau</t>
  </si>
  <si>
    <t>029.20 K</t>
  </si>
  <si>
    <t>Pulau Lindung Laut</t>
  </si>
  <si>
    <t>029.21 K</t>
  </si>
  <si>
    <t>Pulau Lindung Darat</t>
  </si>
  <si>
    <t>029.22 K</t>
  </si>
  <si>
    <t>Pulau Batu Dinding I</t>
  </si>
  <si>
    <t>029.23 K</t>
  </si>
  <si>
    <t>Pulau Batu Dinding II</t>
  </si>
  <si>
    <t>029.24 K</t>
  </si>
  <si>
    <t>Pulau Punai</t>
  </si>
  <si>
    <t>029.25 K</t>
  </si>
  <si>
    <t>Pulau Semujur</t>
  </si>
  <si>
    <t>029.26 K</t>
  </si>
  <si>
    <t>Pulau Anyer</t>
  </si>
  <si>
    <t>029.27 K</t>
  </si>
  <si>
    <t>Pulau Panjang I</t>
  </si>
  <si>
    <t>029.28 K</t>
  </si>
  <si>
    <t>Pulau Panjang II</t>
  </si>
  <si>
    <t>029.29 K</t>
  </si>
  <si>
    <t>Pulau Panjang III</t>
  </si>
  <si>
    <t>029.30 K</t>
  </si>
  <si>
    <t>Pulau Lepar</t>
  </si>
  <si>
    <t>029.31 K</t>
  </si>
  <si>
    <t>Pulau Gelasa</t>
  </si>
  <si>
    <t>029.32 K</t>
  </si>
  <si>
    <t>Pulau Lampu</t>
  </si>
  <si>
    <t>029.33 K</t>
  </si>
  <si>
    <t>Pulau Putri I</t>
  </si>
  <si>
    <t>029.34 K</t>
  </si>
  <si>
    <t>Pulau Putri II</t>
  </si>
  <si>
    <t>029.35 K</t>
  </si>
  <si>
    <t>Pulau Putri III</t>
  </si>
  <si>
    <t>029.36 K</t>
  </si>
  <si>
    <t>Pulau Nangka</t>
  </si>
  <si>
    <t>029.37 K</t>
  </si>
  <si>
    <t>Akses Bandara</t>
  </si>
  <si>
    <t>2 x 8</t>
  </si>
  <si>
    <t>PULAU BELITUNG</t>
  </si>
  <si>
    <t>018.1 K</t>
  </si>
  <si>
    <t>Gatot Subroto (Tg Pandan)</t>
  </si>
  <si>
    <t>Tanjung Pandan</t>
  </si>
  <si>
    <t>018.2 K</t>
  </si>
  <si>
    <t>Diponegoro (Tg. Pandan)</t>
  </si>
  <si>
    <t>018.3 K</t>
  </si>
  <si>
    <t>Dahlan (Tg. Pandan)</t>
  </si>
  <si>
    <t>018.4 K</t>
  </si>
  <si>
    <t>Basuki Rahmat (Tg. Pandan)</t>
  </si>
  <si>
    <t>018.5 K</t>
  </si>
  <si>
    <t>Sriwijaya  ( Tg. Pandan )</t>
  </si>
  <si>
    <t>018.6 K</t>
  </si>
  <si>
    <t>Sijuk ( Tg.Pandan )</t>
  </si>
  <si>
    <t>026.1</t>
  </si>
  <si>
    <t>Tanjungpandan - Simpang Empat (Sijuk)</t>
  </si>
  <si>
    <t>Tanjung Pandan, Sijuk</t>
  </si>
  <si>
    <t>026.2</t>
  </si>
  <si>
    <t>Simpang Empat (Sijuk) - Buding</t>
  </si>
  <si>
    <t>Kelapa Kampit, Sijuk</t>
  </si>
  <si>
    <t>4 (20.250); 7 (10.100)</t>
  </si>
  <si>
    <t>018.7</t>
  </si>
  <si>
    <t>Junction - Membalong</t>
  </si>
  <si>
    <t>Tanjungpandan - Membalong</t>
  </si>
  <si>
    <t>7 (47.040)</t>
  </si>
  <si>
    <t>018.8</t>
  </si>
  <si>
    <t>Bantan - Pelulusan</t>
  </si>
  <si>
    <t>Membalong - Dendang</t>
  </si>
  <si>
    <t>020.1</t>
  </si>
  <si>
    <t>Badau - Dendang</t>
  </si>
  <si>
    <t>4,5 (26,585); 7 (9,405)</t>
  </si>
  <si>
    <t>020.2</t>
  </si>
  <si>
    <t>Dendang - Gantung</t>
  </si>
  <si>
    <t>4,5 (31,712); 7 (5,248)</t>
  </si>
  <si>
    <t>019.1</t>
  </si>
  <si>
    <t>Perawas - Buding</t>
  </si>
  <si>
    <t>T.Pandan - Kelapa Kampit - Damar</t>
  </si>
  <si>
    <t>5 (29,310); 7 (1)</t>
  </si>
  <si>
    <t>019.2</t>
  </si>
  <si>
    <t>Buding - Manggar</t>
  </si>
  <si>
    <t>Perawas - Manggar</t>
  </si>
  <si>
    <t>5 (29,013); 7 (11,671); 9 (3,166)</t>
  </si>
  <si>
    <t>020.3</t>
  </si>
  <si>
    <t>Sp.Renggiang - Gantung</t>
  </si>
  <si>
    <t>Renggiang - Gantung</t>
  </si>
  <si>
    <t>4,5 (15,100); 7 (3)</t>
  </si>
  <si>
    <t>P / K</t>
  </si>
  <si>
    <t>020.4</t>
  </si>
  <si>
    <t>Gantung - Sp. Padang</t>
  </si>
  <si>
    <t>Gantung - Manggar</t>
  </si>
  <si>
    <t>9 (3 km); 7 (13,580)</t>
  </si>
  <si>
    <t>T O T A L</t>
  </si>
  <si>
    <t>Kota Pangkalpinang</t>
  </si>
  <si>
    <t>REKAPITULASI KONDISI JALAN</t>
  </si>
  <si>
    <t>Keterangan</t>
  </si>
  <si>
    <t>Kab. Bangka</t>
  </si>
  <si>
    <t>Jalan Kondisi Baik</t>
  </si>
  <si>
    <t>Kab. Bangka Tengah</t>
  </si>
  <si>
    <t>Jalan Kondisi Sedang</t>
  </si>
  <si>
    <t>Kab. Bangka Barat</t>
  </si>
  <si>
    <t>Jalan Kondisi Rusak Ringan</t>
  </si>
  <si>
    <t>Kab. Bangka Selatan</t>
  </si>
  <si>
    <t>Jalan Kondisi Rusak Berat</t>
  </si>
  <si>
    <t>Kab. Belitung</t>
  </si>
  <si>
    <t>Jalan Kondisi Mantap</t>
  </si>
  <si>
    <t>Kab. Belitung Timur</t>
  </si>
  <si>
    <t>Jalan Kondisi Tidak Mantap</t>
  </si>
  <si>
    <t>Pangkalpinang,      Februari 2020</t>
  </si>
  <si>
    <t>Kepala Dinas</t>
  </si>
  <si>
    <t>Ir. Noviar Ishak</t>
  </si>
  <si>
    <t>NIP 19601124 199003 1 004</t>
  </si>
  <si>
    <t xml:space="preserve">Mengetahui, </t>
  </si>
  <si>
    <t>JANTANI ALI, ST</t>
  </si>
  <si>
    <t>NIP. 19731022 200501 1 007</t>
  </si>
  <si>
    <t>Sumber : Hasil Kegiatan Survey Kondisi Jalan Tahun Anggaran 2022</t>
  </si>
  <si>
    <t>Pangkalpinang, 30 Desember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</si>
</sst>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CC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0"/>
  </cellStyleXfs>
  <cellXfs count="166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49" fontId="3" fillId="0" borderId="0" xfId="2" applyNumberFormat="1" applyFont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49" fontId="4" fillId="0" borderId="0" xfId="2" applyNumberFormat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3" borderId="2" xfId="2" applyFont="1" applyFill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7" borderId="2" xfId="2" applyFont="1" applyFill="1" applyBorder="1" applyAlignment="1">
      <alignment horizontal="center" vertical="center"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 wrapText="1"/>
    </xf>
    <xf numFmtId="49" fontId="7" fillId="0" borderId="13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0" xfId="2" applyFont="1" applyBorder="1" applyAlignment="1">
      <alignment horizontal="left" vertical="center"/>
    </xf>
    <xf numFmtId="0" fontId="8" fillId="0" borderId="12" xfId="2" applyFont="1" applyBorder="1" applyAlignment="1">
      <alignment horizontal="center" vertical="center" wrapText="1"/>
    </xf>
    <xf numFmtId="49" fontId="8" fillId="0" borderId="12" xfId="2" applyNumberFormat="1" applyFont="1" applyBorder="1" applyAlignment="1">
      <alignment horizontal="center" vertical="center" wrapText="1"/>
    </xf>
    <xf numFmtId="2" fontId="8" fillId="0" borderId="12" xfId="2" applyNumberFormat="1" applyFont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2" fontId="9" fillId="0" borderId="0" xfId="2" applyNumberFormat="1" applyFont="1" applyAlignment="1">
      <alignment vertical="center"/>
    </xf>
    <xf numFmtId="2" fontId="8" fillId="0" borderId="0" xfId="2" applyNumberFormat="1" applyFont="1" applyAlignment="1">
      <alignment vertical="center"/>
    </xf>
    <xf numFmtId="2" fontId="8" fillId="0" borderId="0" xfId="2" applyNumberFormat="1" applyFont="1" applyAlignment="1">
      <alignment horizontal="center" vertical="center"/>
    </xf>
    <xf numFmtId="2" fontId="7" fillId="0" borderId="0" xfId="2" applyNumberFormat="1" applyFont="1" applyAlignment="1">
      <alignment vertical="center"/>
    </xf>
    <xf numFmtId="0" fontId="7" fillId="4" borderId="2" xfId="2" applyFont="1" applyFill="1" applyBorder="1" applyAlignment="1">
      <alignment horizontal="left" vertical="center"/>
    </xf>
    <xf numFmtId="0" fontId="7" fillId="0" borderId="4" xfId="2" applyFont="1" applyBorder="1" applyAlignment="1">
      <alignment vertical="center" wrapText="1"/>
    </xf>
    <xf numFmtId="2" fontId="7" fillId="0" borderId="2" xfId="2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vertical="center"/>
    </xf>
    <xf numFmtId="2" fontId="11" fillId="0" borderId="0" xfId="2" applyNumberFormat="1" applyFont="1" applyAlignment="1">
      <alignment vertical="center"/>
    </xf>
    <xf numFmtId="2" fontId="7" fillId="0" borderId="0" xfId="2" applyNumberFormat="1" applyFont="1" applyAlignment="1">
      <alignment horizontal="center" vertical="center"/>
    </xf>
    <xf numFmtId="0" fontId="7" fillId="8" borderId="2" xfId="2" applyFont="1" applyFill="1" applyBorder="1" applyAlignment="1">
      <alignment horizontal="left" vertical="center"/>
    </xf>
    <xf numFmtId="2" fontId="12" fillId="0" borderId="0" xfId="2" applyNumberFormat="1" applyFont="1" applyAlignment="1">
      <alignment vertical="center"/>
    </xf>
    <xf numFmtId="0" fontId="12" fillId="0" borderId="0" xfId="2" applyFont="1" applyAlignment="1">
      <alignment vertical="center"/>
    </xf>
    <xf numFmtId="0" fontId="7" fillId="9" borderId="2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left" vertical="center" wrapText="1"/>
    </xf>
    <xf numFmtId="41" fontId="7" fillId="0" borderId="2" xfId="1" applyFont="1" applyFill="1" applyBorder="1" applyAlignment="1">
      <alignment vertical="center"/>
    </xf>
    <xf numFmtId="0" fontId="7" fillId="3" borderId="2" xfId="2" applyFont="1" applyFill="1" applyBorder="1" applyAlignment="1">
      <alignment horizontal="left" vertical="center"/>
    </xf>
    <xf numFmtId="0" fontId="7" fillId="10" borderId="2" xfId="2" applyFont="1" applyFill="1" applyBorder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0" fontId="8" fillId="0" borderId="4" xfId="2" applyFont="1" applyBorder="1" applyAlignment="1">
      <alignment vertical="center"/>
    </xf>
    <xf numFmtId="0" fontId="8" fillId="0" borderId="2" xfId="2" applyFont="1" applyBorder="1" applyAlignment="1">
      <alignment horizontal="center" vertical="center" wrapText="1"/>
    </xf>
    <xf numFmtId="2" fontId="8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2" fontId="8" fillId="0" borderId="2" xfId="2" applyNumberFormat="1" applyFont="1" applyBorder="1" applyAlignment="1">
      <alignment vertical="center"/>
    </xf>
    <xf numFmtId="0" fontId="8" fillId="0" borderId="4" xfId="2" applyFont="1" applyBorder="1" applyAlignment="1">
      <alignment vertical="center" wrapText="1"/>
    </xf>
    <xf numFmtId="0" fontId="7" fillId="11" borderId="2" xfId="2" applyFont="1" applyFill="1" applyBorder="1" applyAlignment="1">
      <alignment horizontal="left" vertical="center"/>
    </xf>
    <xf numFmtId="0" fontId="7" fillId="0" borderId="4" xfId="2" quotePrefix="1" applyFont="1" applyBorder="1" applyAlignment="1">
      <alignment horizontal="left" vertical="center" wrapText="1"/>
    </xf>
    <xf numFmtId="0" fontId="7" fillId="12" borderId="2" xfId="2" applyFont="1" applyFill="1" applyBorder="1" applyAlignment="1">
      <alignment horizontal="left" vertical="center"/>
    </xf>
    <xf numFmtId="0" fontId="7" fillId="0" borderId="3" xfId="2" applyFont="1" applyBorder="1" applyAlignment="1">
      <alignment horizontal="center" vertical="center"/>
    </xf>
    <xf numFmtId="0" fontId="7" fillId="12" borderId="3" xfId="2" applyFont="1" applyFill="1" applyBorder="1" applyAlignment="1">
      <alignment horizontal="left" vertical="center"/>
    </xf>
    <xf numFmtId="0" fontId="7" fillId="0" borderId="8" xfId="2" applyFont="1" applyBorder="1" applyAlignment="1">
      <alignment vertical="center" wrapText="1"/>
    </xf>
    <xf numFmtId="2" fontId="7" fillId="0" borderId="3" xfId="2" applyNumberFormat="1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vertical="center"/>
    </xf>
    <xf numFmtId="2" fontId="8" fillId="0" borderId="19" xfId="2" applyNumberFormat="1" applyFont="1" applyBorder="1" applyAlignment="1">
      <alignment horizontal="center" vertical="center"/>
    </xf>
    <xf numFmtId="2" fontId="8" fillId="3" borderId="19" xfId="2" applyNumberFormat="1" applyFont="1" applyFill="1" applyBorder="1" applyAlignment="1">
      <alignment horizontal="center" vertical="center"/>
    </xf>
    <xf numFmtId="2" fontId="8" fillId="4" borderId="19" xfId="2" applyNumberFormat="1" applyFont="1" applyFill="1" applyBorder="1" applyAlignment="1">
      <alignment horizontal="center" vertical="center"/>
    </xf>
    <xf numFmtId="2" fontId="8" fillId="7" borderId="19" xfId="2" applyNumberFormat="1" applyFont="1" applyFill="1" applyBorder="1" applyAlignment="1">
      <alignment horizontal="center" vertical="center"/>
    </xf>
    <xf numFmtId="2" fontId="8" fillId="6" borderId="19" xfId="2" applyNumberFormat="1" applyFont="1" applyFill="1" applyBorder="1" applyAlignment="1">
      <alignment horizontal="center" vertical="center"/>
    </xf>
    <xf numFmtId="2" fontId="8" fillId="0" borderId="19" xfId="2" applyNumberFormat="1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7" fillId="4" borderId="0" xfId="2" applyFont="1" applyFill="1" applyAlignment="1">
      <alignment vertical="center"/>
    </xf>
    <xf numFmtId="0" fontId="8" fillId="0" borderId="0" xfId="2" applyFont="1" applyAlignment="1">
      <alignment horizontal="left" vertical="center"/>
    </xf>
    <xf numFmtId="0" fontId="8" fillId="13" borderId="0" xfId="2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2" fontId="14" fillId="0" borderId="0" xfId="2" applyNumberFormat="1" applyFont="1" applyAlignment="1">
      <alignment horizontal="center" vertical="center"/>
    </xf>
    <xf numFmtId="2" fontId="9" fillId="0" borderId="0" xfId="2" applyNumberFormat="1" applyFont="1" applyAlignment="1">
      <alignment horizontal="center" vertical="center"/>
    </xf>
    <xf numFmtId="2" fontId="7" fillId="3" borderId="4" xfId="2" applyNumberFormat="1" applyFont="1" applyFill="1" applyBorder="1" applyAlignment="1">
      <alignment vertical="center"/>
    </xf>
    <xf numFmtId="2" fontId="7" fillId="3" borderId="5" xfId="2" applyNumberFormat="1" applyFont="1" applyFill="1" applyBorder="1" applyAlignment="1">
      <alignment vertical="center"/>
    </xf>
    <xf numFmtId="2" fontId="7" fillId="3" borderId="6" xfId="2" applyNumberFormat="1" applyFont="1" applyFill="1" applyBorder="1" applyAlignment="1">
      <alignment vertical="center"/>
    </xf>
    <xf numFmtId="2" fontId="7" fillId="3" borderId="2" xfId="2" applyNumberFormat="1" applyFont="1" applyFill="1" applyBorder="1" applyAlignment="1">
      <alignment vertical="center"/>
    </xf>
    <xf numFmtId="43" fontId="7" fillId="0" borderId="0" xfId="2" applyNumberFormat="1" applyFont="1" applyAlignment="1">
      <alignment vertical="center"/>
    </xf>
    <xf numFmtId="0" fontId="8" fillId="8" borderId="0" xfId="2" applyFont="1" applyFill="1" applyAlignment="1">
      <alignment vertical="center"/>
    </xf>
    <xf numFmtId="2" fontId="14" fillId="0" borderId="0" xfId="2" quotePrefix="1" applyNumberFormat="1" applyFont="1" applyAlignment="1">
      <alignment horizontal="right" vertical="center"/>
    </xf>
    <xf numFmtId="2" fontId="14" fillId="0" borderId="0" xfId="2" applyNumberFormat="1" applyFont="1" applyAlignment="1">
      <alignment horizontal="left" vertical="center"/>
    </xf>
    <xf numFmtId="2" fontId="7" fillId="4" borderId="4" xfId="2" applyNumberFormat="1" applyFont="1" applyFill="1" applyBorder="1" applyAlignment="1">
      <alignment vertical="center"/>
    </xf>
    <xf numFmtId="2" fontId="7" fillId="4" borderId="5" xfId="2" applyNumberFormat="1" applyFont="1" applyFill="1" applyBorder="1" applyAlignment="1">
      <alignment vertical="center"/>
    </xf>
    <xf numFmtId="2" fontId="7" fillId="4" borderId="6" xfId="2" applyNumberFormat="1" applyFont="1" applyFill="1" applyBorder="1" applyAlignment="1">
      <alignment vertical="center"/>
    </xf>
    <xf numFmtId="2" fontId="7" fillId="4" borderId="2" xfId="2" applyNumberFormat="1" applyFont="1" applyFill="1" applyBorder="1" applyAlignment="1">
      <alignment vertical="center"/>
    </xf>
    <xf numFmtId="0" fontId="8" fillId="10" borderId="0" xfId="2" applyFont="1" applyFill="1" applyAlignment="1">
      <alignment vertical="center"/>
    </xf>
    <xf numFmtId="2" fontId="8" fillId="0" borderId="0" xfId="2" applyNumberFormat="1" applyFont="1" applyAlignment="1">
      <alignment horizontal="left" vertical="center"/>
    </xf>
    <xf numFmtId="2" fontId="7" fillId="7" borderId="4" xfId="2" applyNumberFormat="1" applyFont="1" applyFill="1" applyBorder="1" applyAlignment="1">
      <alignment vertical="center"/>
    </xf>
    <xf numFmtId="2" fontId="7" fillId="7" borderId="5" xfId="2" applyNumberFormat="1" applyFont="1" applyFill="1" applyBorder="1" applyAlignment="1">
      <alignment vertical="center"/>
    </xf>
    <xf numFmtId="2" fontId="7" fillId="7" borderId="6" xfId="2" applyNumberFormat="1" applyFont="1" applyFill="1" applyBorder="1" applyAlignment="1">
      <alignment vertical="center"/>
    </xf>
    <xf numFmtId="2" fontId="7" fillId="7" borderId="2" xfId="2" applyNumberFormat="1" applyFont="1" applyFill="1" applyBorder="1" applyAlignment="1">
      <alignment vertical="center"/>
    </xf>
    <xf numFmtId="0" fontId="8" fillId="9" borderId="0" xfId="2" applyFont="1" applyFill="1" applyAlignment="1">
      <alignment vertical="center"/>
    </xf>
    <xf numFmtId="2" fontId="7" fillId="6" borderId="14" xfId="2" applyNumberFormat="1" applyFont="1" applyFill="1" applyBorder="1" applyAlignment="1">
      <alignment vertical="center"/>
    </xf>
    <xf numFmtId="2" fontId="7" fillId="6" borderId="20" xfId="2" applyNumberFormat="1" applyFont="1" applyFill="1" applyBorder="1" applyAlignment="1">
      <alignment vertical="center"/>
    </xf>
    <xf numFmtId="2" fontId="7" fillId="6" borderId="15" xfId="2" applyNumberFormat="1" applyFont="1" applyFill="1" applyBorder="1" applyAlignment="1">
      <alignment vertical="center"/>
    </xf>
    <xf numFmtId="2" fontId="7" fillId="6" borderId="13" xfId="2" applyNumberFormat="1" applyFont="1" applyFill="1" applyBorder="1" applyAlignment="1">
      <alignment vertical="center"/>
    </xf>
    <xf numFmtId="0" fontId="8" fillId="14" borderId="0" xfId="2" applyFont="1" applyFill="1" applyAlignment="1">
      <alignment horizontal="center" vertical="center"/>
    </xf>
    <xf numFmtId="2" fontId="8" fillId="0" borderId="21" xfId="2" applyNumberFormat="1" applyFont="1" applyBorder="1" applyAlignment="1">
      <alignment vertical="center"/>
    </xf>
    <xf numFmtId="2" fontId="8" fillId="0" borderId="22" xfId="2" applyNumberFormat="1" applyFont="1" applyBorder="1" applyAlignment="1">
      <alignment vertical="center"/>
    </xf>
    <xf numFmtId="2" fontId="8" fillId="0" borderId="23" xfId="2" applyNumberFormat="1" applyFont="1" applyBorder="1" applyAlignment="1">
      <alignment vertical="center"/>
    </xf>
    <xf numFmtId="2" fontId="8" fillId="0" borderId="24" xfId="2" applyNumberFormat="1" applyFont="1" applyBorder="1" applyAlignment="1">
      <alignment vertical="center"/>
    </xf>
    <xf numFmtId="0" fontId="8" fillId="12" borderId="0" xfId="2" applyFont="1" applyFill="1" applyAlignment="1">
      <alignment horizontal="center" vertical="center"/>
    </xf>
    <xf numFmtId="2" fontId="8" fillId="0" borderId="4" xfId="2" applyNumberFormat="1" applyFont="1" applyBorder="1" applyAlignment="1">
      <alignment vertical="center"/>
    </xf>
    <xf numFmtId="2" fontId="8" fillId="0" borderId="5" xfId="2" applyNumberFormat="1" applyFont="1" applyBorder="1" applyAlignment="1">
      <alignment vertical="center"/>
    </xf>
    <xf numFmtId="2" fontId="8" fillId="0" borderId="6" xfId="2" applyNumberFormat="1" applyFont="1" applyBorder="1" applyAlignment="1">
      <alignment vertical="center"/>
    </xf>
    <xf numFmtId="2" fontId="4" fillId="0" borderId="0" xfId="2" applyNumberFormat="1" applyFont="1" applyAlignment="1">
      <alignment horizontal="left" vertical="center"/>
    </xf>
    <xf numFmtId="2" fontId="3" fillId="0" borderId="0" xfId="2" applyNumberFormat="1" applyFont="1" applyAlignment="1">
      <alignment vertical="center"/>
    </xf>
    <xf numFmtId="0" fontId="16" fillId="0" borderId="0" xfId="2" applyFont="1" applyAlignment="1">
      <alignment horizontal="center"/>
    </xf>
    <xf numFmtId="0" fontId="3" fillId="15" borderId="0" xfId="2" applyFont="1" applyFill="1" applyAlignment="1">
      <alignment vertical="center"/>
    </xf>
    <xf numFmtId="0" fontId="4" fillId="15" borderId="0" xfId="2" applyFont="1" applyFill="1" applyAlignment="1">
      <alignment horizontal="center" vertical="center"/>
    </xf>
    <xf numFmtId="0" fontId="2" fillId="0" borderId="0" xfId="2" applyAlignment="1">
      <alignment horizontal="center"/>
    </xf>
    <xf numFmtId="0" fontId="17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15" fillId="0" borderId="14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2" fontId="8" fillId="0" borderId="2" xfId="2" applyNumberFormat="1" applyFont="1" applyBorder="1" applyAlignment="1">
      <alignment horizontal="left" vertical="center"/>
    </xf>
    <xf numFmtId="2" fontId="8" fillId="0" borderId="4" xfId="2" applyNumberFormat="1" applyFont="1" applyBorder="1" applyAlignment="1">
      <alignment horizontal="center" vertical="center"/>
    </xf>
    <xf numFmtId="2" fontId="8" fillId="0" borderId="5" xfId="2" applyNumberFormat="1" applyFont="1" applyBorder="1" applyAlignment="1">
      <alignment horizontal="center" vertical="center"/>
    </xf>
    <xf numFmtId="2" fontId="8" fillId="0" borderId="6" xfId="2" applyNumberFormat="1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7" fillId="6" borderId="8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7" fillId="6" borderId="10" xfId="2" applyFont="1" applyFill="1" applyBorder="1" applyAlignment="1">
      <alignment horizontal="center" vertical="center" wrapText="1"/>
    </xf>
    <xf numFmtId="0" fontId="7" fillId="6" borderId="11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7" fillId="3" borderId="9" xfId="2" applyFont="1" applyFill="1" applyBorder="1" applyAlignment="1">
      <alignment horizontal="center" vertical="center" wrapText="1"/>
    </xf>
    <xf numFmtId="0" fontId="7" fillId="3" borderId="10" xfId="2" applyFont="1" applyFill="1" applyBorder="1" applyAlignment="1">
      <alignment horizontal="center" vertical="center" wrapText="1"/>
    </xf>
    <xf numFmtId="0" fontId="7" fillId="3" borderId="11" xfId="2" applyFont="1" applyFill="1" applyBorder="1" applyAlignment="1">
      <alignment horizontal="center" vertical="center" wrapText="1"/>
    </xf>
    <xf numFmtId="0" fontId="7" fillId="4" borderId="8" xfId="2" applyFont="1" applyFill="1" applyBorder="1" applyAlignment="1">
      <alignment horizontal="center" vertical="center" wrapText="1"/>
    </xf>
    <xf numFmtId="0" fontId="7" fillId="4" borderId="9" xfId="2" applyFont="1" applyFill="1" applyBorder="1" applyAlignment="1">
      <alignment horizontal="center" vertical="center" wrapText="1"/>
    </xf>
    <xf numFmtId="0" fontId="7" fillId="4" borderId="10" xfId="2" applyFont="1" applyFill="1" applyBorder="1" applyAlignment="1">
      <alignment horizontal="center" vertical="center" wrapText="1"/>
    </xf>
    <xf numFmtId="0" fontId="7" fillId="4" borderId="11" xfId="2" applyFont="1" applyFill="1" applyBorder="1" applyAlignment="1">
      <alignment horizontal="center" vertical="center" wrapText="1"/>
    </xf>
    <xf numFmtId="0" fontId="7" fillId="5" borderId="8" xfId="2" applyFont="1" applyFill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7" fillId="5" borderId="10" xfId="2" applyFont="1" applyFill="1" applyBorder="1" applyAlignment="1">
      <alignment horizontal="center" vertical="center" wrapText="1"/>
    </xf>
    <xf numFmtId="0" fontId="7" fillId="5" borderId="11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7" fillId="0" borderId="2" xfId="2" applyFont="1" applyBorder="1" applyAlignment="1">
      <alignment horizontal="center" vertical="center"/>
    </xf>
    <xf numFmtId="49" fontId="7" fillId="0" borderId="2" xfId="2" applyNumberFormat="1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</cellXfs>
  <cellStyles count="3">
    <cellStyle name="Comma [0]" xfId="1" builtinId="6"/>
    <cellStyle name="Normal" xfId="0" builtinId="0"/>
    <cellStyle name="Normal 2" xfId="2" xr:uid="{0532F7F9-93F9-4936-AE15-8A8ECF9658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spc="150" baseline="0">
                <a:solidFill>
                  <a:schemeClr val="bg1"/>
                </a:solidFill>
                <a:latin typeface="Orkney Medium" panose="00000600000000000000" pitchFamily="50" charset="0"/>
                <a:ea typeface="+mn-ea"/>
                <a:cs typeface="+mn-cs"/>
              </a:defRPr>
            </a:pPr>
            <a:r>
              <a:rPr lang="en-US" b="0" i="0" baseline="0">
                <a:solidFill>
                  <a:schemeClr val="bg1"/>
                </a:solidFill>
                <a:latin typeface="Orkney Medium" panose="00000600000000000000" pitchFamily="50" charset="0"/>
              </a:rPr>
              <a:t>DIAGRAM KONDISI JALAN</a:t>
            </a:r>
          </a:p>
        </c:rich>
      </c:tx>
      <c:layout>
        <c:manualLayout>
          <c:xMode val="edge"/>
          <c:yMode val="edge"/>
          <c:x val="0.23820282737013276"/>
          <c:y val="0.91911764705882348"/>
        </c:manualLayout>
      </c:layout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spc="150" baseline="0">
              <a:solidFill>
                <a:schemeClr val="bg1"/>
              </a:solidFill>
              <a:latin typeface="Orkney Medium" panose="000006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576439106244732"/>
          <c:y val="0.15894607843137254"/>
          <c:w val="0.59231050735487178"/>
          <c:h val="0.7562254901960784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66FF33"/>
              </a:solid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868-4CA3-AB06-D3CE27FEBD62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5868-4CA3-AB06-D3CE27FEBD62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5868-4CA3-AB06-D3CE27FEBD62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5868-4CA3-AB06-D3CE27FEBD62}"/>
              </c:ext>
            </c:extLst>
          </c:dPt>
          <c:dLbls>
            <c:dLbl>
              <c:idx val="2"/>
              <c:layout>
                <c:manualLayout>
                  <c:x val="-8.6777555960225211E-2"/>
                  <c:y val="3.334047398486952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68-4CA3-AB06-D3CE27FEBD62}"/>
                </c:ext>
              </c:extLst>
            </c:dLbl>
            <c:dLbl>
              <c:idx val="3"/>
              <c:layout>
                <c:manualLayout>
                  <c:x val="0.16062315028522964"/>
                  <c:y val="1.806565539601667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868-4CA3-AB06-D3CE27FEB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'DD-1 update link KM'!$J$107:$J$110</c:f>
              <c:strCache>
                <c:ptCount val="4"/>
                <c:pt idx="0">
                  <c:v>Jalan Kondisi Baik</c:v>
                </c:pt>
                <c:pt idx="1">
                  <c:v>Jalan Kondisi Sedang</c:v>
                </c:pt>
                <c:pt idx="2">
                  <c:v>Jalan Kondisi Rusak Ringan</c:v>
                </c:pt>
                <c:pt idx="3">
                  <c:v>Jalan Kondisi Rusak Berat</c:v>
                </c:pt>
              </c:strCache>
            </c:strRef>
          </c:cat>
          <c:val>
            <c:numRef>
              <c:f>'DD-1 update link KM'!$Q$107:$Q$110</c:f>
              <c:numCache>
                <c:formatCode>0.00</c:formatCode>
                <c:ptCount val="4"/>
                <c:pt idx="0">
                  <c:v>80.997426526751212</c:v>
                </c:pt>
                <c:pt idx="1">
                  <c:v>10.673450921867476</c:v>
                </c:pt>
                <c:pt idx="2">
                  <c:v>1.6568937355315581</c:v>
                </c:pt>
                <c:pt idx="3">
                  <c:v>6.6722006134032164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68-4CA3-AB06-D3CE27FEB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spc="150" baseline="0">
                <a:solidFill>
                  <a:schemeClr val="tx1"/>
                </a:solidFill>
                <a:latin typeface="Berlin Sans FB Demi" panose="020E0802020502020306" pitchFamily="34" charset="0"/>
                <a:ea typeface="+mn-ea"/>
                <a:cs typeface="+mn-cs"/>
              </a:defRPr>
            </a:pPr>
            <a:r>
              <a:rPr lang="en-US" b="0" i="0" baseline="0">
                <a:solidFill>
                  <a:schemeClr val="tx1"/>
                </a:solidFill>
                <a:latin typeface="Berlin Sans FB Demi" panose="020E0802020502020306" pitchFamily="34" charset="0"/>
              </a:rPr>
              <a:t>DIAGRAM</a:t>
            </a:r>
          </a:p>
          <a:p>
            <a:pPr>
              <a:defRPr b="0">
                <a:solidFill>
                  <a:schemeClr val="tx1"/>
                </a:solidFill>
                <a:latin typeface="Berlin Sans FB Demi" panose="020E0802020502020306" pitchFamily="34" charset="0"/>
              </a:defRPr>
            </a:pPr>
            <a:r>
              <a:rPr lang="en-US" b="0" i="0" baseline="0">
                <a:solidFill>
                  <a:schemeClr val="tx1"/>
                </a:solidFill>
                <a:latin typeface="Berlin Sans FB Demi" panose="020E0802020502020306" pitchFamily="34" charset="0"/>
              </a:rPr>
              <a:t>Kondisi Mantap dan Tidak Mantap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spc="150" baseline="0">
              <a:solidFill>
                <a:schemeClr val="tx1"/>
              </a:solidFill>
              <a:latin typeface="Berlin Sans FB Demi" panose="020E0802020502020306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explosion val="8"/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9BEF-474B-BF79-EF61DE5DFDE8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9BEF-474B-BF79-EF61DE5DFD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Orkney Medium" panose="000006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'DD-1 update link KM'!$J$111:$J$112</c:f>
              <c:strCache>
                <c:ptCount val="2"/>
                <c:pt idx="0">
                  <c:v>Jalan Kondisi Mantap</c:v>
                </c:pt>
                <c:pt idx="1">
                  <c:v>Jalan Kondisi Tidak Mantap</c:v>
                </c:pt>
              </c:strCache>
            </c:strRef>
          </c:cat>
          <c:val>
            <c:numRef>
              <c:f>'DD-1 update link KM'!$Q$111:$Q$112</c:f>
              <c:numCache>
                <c:formatCode>0.00</c:formatCode>
                <c:ptCount val="2"/>
                <c:pt idx="0">
                  <c:v>91.670877448618683</c:v>
                </c:pt>
                <c:pt idx="1">
                  <c:v>8.329094348934774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EF-474B-BF79-EF61DE5DFDE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rgbClr val="002060"/>
              </a:solidFill>
              <a:latin typeface="Montserrat Medium" panose="000006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848589</xdr:colOff>
      <xdr:row>121</xdr:row>
      <xdr:rowOff>187037</xdr:rowOff>
    </xdr:from>
    <xdr:to>
      <xdr:col>5</xdr:col>
      <xdr:colOff>1437409</xdr:colOff>
      <xdr:row>149</xdr:row>
      <xdr:rowOff>34637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17F474-BBA8-4EF6-A9E7-65FBA375F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363681</xdr:colOff>
      <xdr:row>112</xdr:row>
      <xdr:rowOff>256309</xdr:rowOff>
    </xdr:from>
    <xdr:to>
      <xdr:col>18</xdr:col>
      <xdr:colOff>640772</xdr:colOff>
      <xdr:row>149</xdr:row>
      <xdr:rowOff>51954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D4B9F5-5108-4B93-B3D2-55D489ACB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3371272</xdr:colOff>
      <xdr:row>0</xdr:row>
      <xdr:rowOff>0</xdr:rowOff>
    </xdr:from>
    <xdr:to>
      <xdr:col>13</xdr:col>
      <xdr:colOff>415636</xdr:colOff>
      <xdr:row>8</xdr:row>
      <xdr:rowOff>23091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17451E-7B1C-0965-C6B2-C1F53A199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91363" y="0"/>
          <a:ext cx="10575637" cy="1616364"/>
        </a:xfrm>
        <a:prstGeom prst="rect">
          <a:avLst/>
        </a:prstGeom>
      </xdr:spPr>
    </xdr:pic>
    <xdr:clientData/>
  </xdr:twoCellAnchor>
  <xdr:twoCellAnchor editAs="oneCell">
    <xdr:from>
      <xdr:col>12</xdr:col>
      <xdr:colOff>323273</xdr:colOff>
      <xdr:row>149</xdr:row>
      <xdr:rowOff>112925</xdr:rowOff>
    </xdr:from>
    <xdr:to>
      <xdr:col>16</xdr:col>
      <xdr:colOff>219363</xdr:colOff>
      <xdr:row>159</xdr:row>
      <xdr:rowOff>74816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868327E-9A63-8C0C-C981-DFF908C51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74273" y="47022107"/>
          <a:ext cx="3013363" cy="1924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7B981-92FC-40B2-8D16-BFF95C4B0C1F}">
  <sheetPr>
    <tabColor rgb="FF00B0F0"/>
  </sheetPr>
  <dimension ref="A1:AL160"/>
  <sheetViews>
    <sheetView tabSelected="1" view="pageBreakPreview" topLeftCell="A103" zoomScale="55" zoomScaleNormal="55" zoomScaleSheetLayoutView="55" workbookViewId="0">
      <selection activeCell="K155" sqref="K155"/>
    </sheetView>
  </sheetViews>
  <sheetFormatPr defaultRowHeight="15.5" x14ac:dyDescent="0.35"/>
  <cols>
    <col min="1" max="1" width="6.54296875" style="2" customWidth="1"/>
    <col min="2" max="2" width="13.6328125" style="2" customWidth="1"/>
    <col min="3" max="3" width="50.36328125" style="2" customWidth="1"/>
    <col min="4" max="4" width="29.6328125" style="2" customWidth="1"/>
    <col min="5" max="5" width="10.453125" style="2" customWidth="1"/>
    <col min="6" max="6" width="24.90625" style="2" customWidth="1"/>
    <col min="7" max="7" width="13.453125" style="2" customWidth="1"/>
    <col min="8" max="8" width="13.36328125" style="2" customWidth="1"/>
    <col min="9" max="9" width="12.54296875" style="2" customWidth="1"/>
    <col min="10" max="10" width="11.36328125" style="2" customWidth="1"/>
    <col min="11" max="11" width="8.6328125" style="2" customWidth="1"/>
    <col min="12" max="12" width="10.453125" style="2" customWidth="1"/>
    <col min="13" max="13" width="8.6328125" style="2" customWidth="1"/>
    <col min="14" max="14" width="12.36328125" style="2" customWidth="1"/>
    <col min="15" max="15" width="10.54296875" style="2" customWidth="1"/>
    <col min="16" max="16" width="13.08984375" style="2" customWidth="1"/>
    <col min="17" max="17" width="11.36328125" style="2" customWidth="1"/>
    <col min="18" max="18" width="8.90625" style="2"/>
    <col min="19" max="19" width="13" style="2" customWidth="1"/>
    <col min="20" max="20" width="10.90625" style="2" customWidth="1"/>
    <col min="21" max="21" width="12.54296875" style="2" bestFit="1" customWidth="1"/>
    <col min="22" max="22" width="13.90625" style="2" customWidth="1"/>
    <col min="23" max="23" width="8.90625" style="2"/>
    <col min="24" max="24" width="10" style="2" customWidth="1"/>
    <col min="25" max="25" width="21.453125" style="2" customWidth="1"/>
    <col min="26" max="26" width="8.90625" style="2"/>
    <col min="27" max="27" width="11.08984375" style="2" customWidth="1"/>
    <col min="28" max="29" width="0" style="2" hidden="1" customWidth="1"/>
    <col min="30" max="32" width="8.90625" style="2"/>
    <col min="33" max="33" width="0.81640625" style="2" customWidth="1"/>
    <col min="34" max="256" width="8.90625" style="2"/>
    <col min="257" max="257" width="6.54296875" style="2" customWidth="1"/>
    <col min="258" max="258" width="15.36328125" style="2" customWidth="1"/>
    <col min="259" max="259" width="50.36328125" style="2" customWidth="1"/>
    <col min="260" max="260" width="29.6328125" style="2" customWidth="1"/>
    <col min="261" max="261" width="10.453125" style="2" customWidth="1"/>
    <col min="262" max="262" width="24.90625" style="2" customWidth="1"/>
    <col min="263" max="263" width="12" style="2" customWidth="1"/>
    <col min="264" max="264" width="13.36328125" style="2" customWidth="1"/>
    <col min="265" max="265" width="14.90625" style="2" customWidth="1"/>
    <col min="266" max="266" width="11.36328125" style="2" customWidth="1"/>
    <col min="267" max="267" width="8.6328125" style="2" customWidth="1"/>
    <col min="268" max="268" width="10.453125" style="2" customWidth="1"/>
    <col min="269" max="273" width="8.6328125" style="2" customWidth="1"/>
    <col min="274" max="274" width="8.90625" style="2"/>
    <col min="275" max="275" width="13" style="2" customWidth="1"/>
    <col min="276" max="276" width="13.453125" style="2" customWidth="1"/>
    <col min="277" max="277" width="12.54296875" style="2" bestFit="1" customWidth="1"/>
    <col min="278" max="279" width="8.90625" style="2"/>
    <col min="280" max="280" width="10" style="2" customWidth="1"/>
    <col min="281" max="281" width="10.36328125" style="2" bestFit="1" customWidth="1"/>
    <col min="282" max="512" width="8.90625" style="2"/>
    <col min="513" max="513" width="6.54296875" style="2" customWidth="1"/>
    <col min="514" max="514" width="15.36328125" style="2" customWidth="1"/>
    <col min="515" max="515" width="50.36328125" style="2" customWidth="1"/>
    <col min="516" max="516" width="29.6328125" style="2" customWidth="1"/>
    <col min="517" max="517" width="10.453125" style="2" customWidth="1"/>
    <col min="518" max="518" width="24.90625" style="2" customWidth="1"/>
    <col min="519" max="519" width="12" style="2" customWidth="1"/>
    <col min="520" max="520" width="13.36328125" style="2" customWidth="1"/>
    <col min="521" max="521" width="14.90625" style="2" customWidth="1"/>
    <col min="522" max="522" width="11.36328125" style="2" customWidth="1"/>
    <col min="523" max="523" width="8.6328125" style="2" customWidth="1"/>
    <col min="524" max="524" width="10.453125" style="2" customWidth="1"/>
    <col min="525" max="529" width="8.6328125" style="2" customWidth="1"/>
    <col min="530" max="530" width="8.90625" style="2"/>
    <col min="531" max="531" width="13" style="2" customWidth="1"/>
    <col min="532" max="532" width="13.453125" style="2" customWidth="1"/>
    <col min="533" max="533" width="12.54296875" style="2" bestFit="1" customWidth="1"/>
    <col min="534" max="535" width="8.90625" style="2"/>
    <col min="536" max="536" width="10" style="2" customWidth="1"/>
    <col min="537" max="537" width="10.36328125" style="2" bestFit="1" customWidth="1"/>
    <col min="538" max="768" width="8.90625" style="2"/>
    <col min="769" max="769" width="6.54296875" style="2" customWidth="1"/>
    <col min="770" max="770" width="15.36328125" style="2" customWidth="1"/>
    <col min="771" max="771" width="50.36328125" style="2" customWidth="1"/>
    <col min="772" max="772" width="29.6328125" style="2" customWidth="1"/>
    <col min="773" max="773" width="10.453125" style="2" customWidth="1"/>
    <col min="774" max="774" width="24.90625" style="2" customWidth="1"/>
    <col min="775" max="775" width="12" style="2" customWidth="1"/>
    <col min="776" max="776" width="13.36328125" style="2" customWidth="1"/>
    <col min="777" max="777" width="14.90625" style="2" customWidth="1"/>
    <col min="778" max="778" width="11.36328125" style="2" customWidth="1"/>
    <col min="779" max="779" width="8.6328125" style="2" customWidth="1"/>
    <col min="780" max="780" width="10.453125" style="2" customWidth="1"/>
    <col min="781" max="785" width="8.6328125" style="2" customWidth="1"/>
    <col min="786" max="786" width="8.90625" style="2"/>
    <col min="787" max="787" width="13" style="2" customWidth="1"/>
    <col min="788" max="788" width="13.453125" style="2" customWidth="1"/>
    <col min="789" max="789" width="12.54296875" style="2" bestFit="1" customWidth="1"/>
    <col min="790" max="791" width="8.90625" style="2"/>
    <col min="792" max="792" width="10" style="2" customWidth="1"/>
    <col min="793" max="793" width="10.36328125" style="2" bestFit="1" customWidth="1"/>
    <col min="794" max="1024" width="8.90625" style="2"/>
    <col min="1025" max="1025" width="6.54296875" style="2" customWidth="1"/>
    <col min="1026" max="1026" width="15.36328125" style="2" customWidth="1"/>
    <col min="1027" max="1027" width="50.36328125" style="2" customWidth="1"/>
    <col min="1028" max="1028" width="29.6328125" style="2" customWidth="1"/>
    <col min="1029" max="1029" width="10.453125" style="2" customWidth="1"/>
    <col min="1030" max="1030" width="24.90625" style="2" customWidth="1"/>
    <col min="1031" max="1031" width="12" style="2" customWidth="1"/>
    <col min="1032" max="1032" width="13.36328125" style="2" customWidth="1"/>
    <col min="1033" max="1033" width="14.90625" style="2" customWidth="1"/>
    <col min="1034" max="1034" width="11.36328125" style="2" customWidth="1"/>
    <col min="1035" max="1035" width="8.6328125" style="2" customWidth="1"/>
    <col min="1036" max="1036" width="10.453125" style="2" customWidth="1"/>
    <col min="1037" max="1041" width="8.6328125" style="2" customWidth="1"/>
    <col min="1042" max="1042" width="8.90625" style="2"/>
    <col min="1043" max="1043" width="13" style="2" customWidth="1"/>
    <col min="1044" max="1044" width="13.453125" style="2" customWidth="1"/>
    <col min="1045" max="1045" width="12.54296875" style="2" bestFit="1" customWidth="1"/>
    <col min="1046" max="1047" width="8.90625" style="2"/>
    <col min="1048" max="1048" width="10" style="2" customWidth="1"/>
    <col min="1049" max="1049" width="10.36328125" style="2" bestFit="1" customWidth="1"/>
    <col min="1050" max="1280" width="8.90625" style="2"/>
    <col min="1281" max="1281" width="6.54296875" style="2" customWidth="1"/>
    <col min="1282" max="1282" width="15.36328125" style="2" customWidth="1"/>
    <col min="1283" max="1283" width="50.36328125" style="2" customWidth="1"/>
    <col min="1284" max="1284" width="29.6328125" style="2" customWidth="1"/>
    <col min="1285" max="1285" width="10.453125" style="2" customWidth="1"/>
    <col min="1286" max="1286" width="24.90625" style="2" customWidth="1"/>
    <col min="1287" max="1287" width="12" style="2" customWidth="1"/>
    <col min="1288" max="1288" width="13.36328125" style="2" customWidth="1"/>
    <col min="1289" max="1289" width="14.90625" style="2" customWidth="1"/>
    <col min="1290" max="1290" width="11.36328125" style="2" customWidth="1"/>
    <col min="1291" max="1291" width="8.6328125" style="2" customWidth="1"/>
    <col min="1292" max="1292" width="10.453125" style="2" customWidth="1"/>
    <col min="1293" max="1297" width="8.6328125" style="2" customWidth="1"/>
    <col min="1298" max="1298" width="8.90625" style="2"/>
    <col min="1299" max="1299" width="13" style="2" customWidth="1"/>
    <col min="1300" max="1300" width="13.453125" style="2" customWidth="1"/>
    <col min="1301" max="1301" width="12.54296875" style="2" bestFit="1" customWidth="1"/>
    <col min="1302" max="1303" width="8.90625" style="2"/>
    <col min="1304" max="1304" width="10" style="2" customWidth="1"/>
    <col min="1305" max="1305" width="10.36328125" style="2" bestFit="1" customWidth="1"/>
    <col min="1306" max="1536" width="8.90625" style="2"/>
    <col min="1537" max="1537" width="6.54296875" style="2" customWidth="1"/>
    <col min="1538" max="1538" width="15.36328125" style="2" customWidth="1"/>
    <col min="1539" max="1539" width="50.36328125" style="2" customWidth="1"/>
    <col min="1540" max="1540" width="29.6328125" style="2" customWidth="1"/>
    <col min="1541" max="1541" width="10.453125" style="2" customWidth="1"/>
    <col min="1542" max="1542" width="24.90625" style="2" customWidth="1"/>
    <col min="1543" max="1543" width="12" style="2" customWidth="1"/>
    <col min="1544" max="1544" width="13.36328125" style="2" customWidth="1"/>
    <col min="1545" max="1545" width="14.90625" style="2" customWidth="1"/>
    <col min="1546" max="1546" width="11.36328125" style="2" customWidth="1"/>
    <col min="1547" max="1547" width="8.6328125" style="2" customWidth="1"/>
    <col min="1548" max="1548" width="10.453125" style="2" customWidth="1"/>
    <col min="1549" max="1553" width="8.6328125" style="2" customWidth="1"/>
    <col min="1554" max="1554" width="8.90625" style="2"/>
    <col min="1555" max="1555" width="13" style="2" customWidth="1"/>
    <col min="1556" max="1556" width="13.453125" style="2" customWidth="1"/>
    <col min="1557" max="1557" width="12.54296875" style="2" bestFit="1" customWidth="1"/>
    <col min="1558" max="1559" width="8.90625" style="2"/>
    <col min="1560" max="1560" width="10" style="2" customWidth="1"/>
    <col min="1561" max="1561" width="10.36328125" style="2" bestFit="1" customWidth="1"/>
    <col min="1562" max="1792" width="8.90625" style="2"/>
    <col min="1793" max="1793" width="6.54296875" style="2" customWidth="1"/>
    <col min="1794" max="1794" width="15.36328125" style="2" customWidth="1"/>
    <col min="1795" max="1795" width="50.36328125" style="2" customWidth="1"/>
    <col min="1796" max="1796" width="29.6328125" style="2" customWidth="1"/>
    <col min="1797" max="1797" width="10.453125" style="2" customWidth="1"/>
    <col min="1798" max="1798" width="24.90625" style="2" customWidth="1"/>
    <col min="1799" max="1799" width="12" style="2" customWidth="1"/>
    <col min="1800" max="1800" width="13.36328125" style="2" customWidth="1"/>
    <col min="1801" max="1801" width="14.90625" style="2" customWidth="1"/>
    <col min="1802" max="1802" width="11.36328125" style="2" customWidth="1"/>
    <col min="1803" max="1803" width="8.6328125" style="2" customWidth="1"/>
    <col min="1804" max="1804" width="10.453125" style="2" customWidth="1"/>
    <col min="1805" max="1809" width="8.6328125" style="2" customWidth="1"/>
    <col min="1810" max="1810" width="8.90625" style="2"/>
    <col min="1811" max="1811" width="13" style="2" customWidth="1"/>
    <col min="1812" max="1812" width="13.453125" style="2" customWidth="1"/>
    <col min="1813" max="1813" width="12.54296875" style="2" bestFit="1" customWidth="1"/>
    <col min="1814" max="1815" width="8.90625" style="2"/>
    <col min="1816" max="1816" width="10" style="2" customWidth="1"/>
    <col min="1817" max="1817" width="10.36328125" style="2" bestFit="1" customWidth="1"/>
    <col min="1818" max="2048" width="8.90625" style="2"/>
    <col min="2049" max="2049" width="6.54296875" style="2" customWidth="1"/>
    <col min="2050" max="2050" width="15.36328125" style="2" customWidth="1"/>
    <col min="2051" max="2051" width="50.36328125" style="2" customWidth="1"/>
    <col min="2052" max="2052" width="29.6328125" style="2" customWidth="1"/>
    <col min="2053" max="2053" width="10.453125" style="2" customWidth="1"/>
    <col min="2054" max="2054" width="24.90625" style="2" customWidth="1"/>
    <col min="2055" max="2055" width="12" style="2" customWidth="1"/>
    <col min="2056" max="2056" width="13.36328125" style="2" customWidth="1"/>
    <col min="2057" max="2057" width="14.90625" style="2" customWidth="1"/>
    <col min="2058" max="2058" width="11.36328125" style="2" customWidth="1"/>
    <col min="2059" max="2059" width="8.6328125" style="2" customWidth="1"/>
    <col min="2060" max="2060" width="10.453125" style="2" customWidth="1"/>
    <col min="2061" max="2065" width="8.6328125" style="2" customWidth="1"/>
    <col min="2066" max="2066" width="8.90625" style="2"/>
    <col min="2067" max="2067" width="13" style="2" customWidth="1"/>
    <col min="2068" max="2068" width="13.453125" style="2" customWidth="1"/>
    <col min="2069" max="2069" width="12.54296875" style="2" bestFit="1" customWidth="1"/>
    <col min="2070" max="2071" width="8.90625" style="2"/>
    <col min="2072" max="2072" width="10" style="2" customWidth="1"/>
    <col min="2073" max="2073" width="10.36328125" style="2" bestFit="1" customWidth="1"/>
    <col min="2074" max="2304" width="8.90625" style="2"/>
    <col min="2305" max="2305" width="6.54296875" style="2" customWidth="1"/>
    <col min="2306" max="2306" width="15.36328125" style="2" customWidth="1"/>
    <col min="2307" max="2307" width="50.36328125" style="2" customWidth="1"/>
    <col min="2308" max="2308" width="29.6328125" style="2" customWidth="1"/>
    <col min="2309" max="2309" width="10.453125" style="2" customWidth="1"/>
    <col min="2310" max="2310" width="24.90625" style="2" customWidth="1"/>
    <col min="2311" max="2311" width="12" style="2" customWidth="1"/>
    <col min="2312" max="2312" width="13.36328125" style="2" customWidth="1"/>
    <col min="2313" max="2313" width="14.90625" style="2" customWidth="1"/>
    <col min="2314" max="2314" width="11.36328125" style="2" customWidth="1"/>
    <col min="2315" max="2315" width="8.6328125" style="2" customWidth="1"/>
    <col min="2316" max="2316" width="10.453125" style="2" customWidth="1"/>
    <col min="2317" max="2321" width="8.6328125" style="2" customWidth="1"/>
    <col min="2322" max="2322" width="8.90625" style="2"/>
    <col min="2323" max="2323" width="13" style="2" customWidth="1"/>
    <col min="2324" max="2324" width="13.453125" style="2" customWidth="1"/>
    <col min="2325" max="2325" width="12.54296875" style="2" bestFit="1" customWidth="1"/>
    <col min="2326" max="2327" width="8.90625" style="2"/>
    <col min="2328" max="2328" width="10" style="2" customWidth="1"/>
    <col min="2329" max="2329" width="10.36328125" style="2" bestFit="1" customWidth="1"/>
    <col min="2330" max="2560" width="8.90625" style="2"/>
    <col min="2561" max="2561" width="6.54296875" style="2" customWidth="1"/>
    <col min="2562" max="2562" width="15.36328125" style="2" customWidth="1"/>
    <col min="2563" max="2563" width="50.36328125" style="2" customWidth="1"/>
    <col min="2564" max="2564" width="29.6328125" style="2" customWidth="1"/>
    <col min="2565" max="2565" width="10.453125" style="2" customWidth="1"/>
    <col min="2566" max="2566" width="24.90625" style="2" customWidth="1"/>
    <col min="2567" max="2567" width="12" style="2" customWidth="1"/>
    <col min="2568" max="2568" width="13.36328125" style="2" customWidth="1"/>
    <col min="2569" max="2569" width="14.90625" style="2" customWidth="1"/>
    <col min="2570" max="2570" width="11.36328125" style="2" customWidth="1"/>
    <col min="2571" max="2571" width="8.6328125" style="2" customWidth="1"/>
    <col min="2572" max="2572" width="10.453125" style="2" customWidth="1"/>
    <col min="2573" max="2577" width="8.6328125" style="2" customWidth="1"/>
    <col min="2578" max="2578" width="8.90625" style="2"/>
    <col min="2579" max="2579" width="13" style="2" customWidth="1"/>
    <col min="2580" max="2580" width="13.453125" style="2" customWidth="1"/>
    <col min="2581" max="2581" width="12.54296875" style="2" bestFit="1" customWidth="1"/>
    <col min="2582" max="2583" width="8.90625" style="2"/>
    <col min="2584" max="2584" width="10" style="2" customWidth="1"/>
    <col min="2585" max="2585" width="10.36328125" style="2" bestFit="1" customWidth="1"/>
    <col min="2586" max="2816" width="8.90625" style="2"/>
    <col min="2817" max="2817" width="6.54296875" style="2" customWidth="1"/>
    <col min="2818" max="2818" width="15.36328125" style="2" customWidth="1"/>
    <col min="2819" max="2819" width="50.36328125" style="2" customWidth="1"/>
    <col min="2820" max="2820" width="29.6328125" style="2" customWidth="1"/>
    <col min="2821" max="2821" width="10.453125" style="2" customWidth="1"/>
    <col min="2822" max="2822" width="24.90625" style="2" customWidth="1"/>
    <col min="2823" max="2823" width="12" style="2" customWidth="1"/>
    <col min="2824" max="2824" width="13.36328125" style="2" customWidth="1"/>
    <col min="2825" max="2825" width="14.90625" style="2" customWidth="1"/>
    <col min="2826" max="2826" width="11.36328125" style="2" customWidth="1"/>
    <col min="2827" max="2827" width="8.6328125" style="2" customWidth="1"/>
    <col min="2828" max="2828" width="10.453125" style="2" customWidth="1"/>
    <col min="2829" max="2833" width="8.6328125" style="2" customWidth="1"/>
    <col min="2834" max="2834" width="8.90625" style="2"/>
    <col min="2835" max="2835" width="13" style="2" customWidth="1"/>
    <col min="2836" max="2836" width="13.453125" style="2" customWidth="1"/>
    <col min="2837" max="2837" width="12.54296875" style="2" bestFit="1" customWidth="1"/>
    <col min="2838" max="2839" width="8.90625" style="2"/>
    <col min="2840" max="2840" width="10" style="2" customWidth="1"/>
    <col min="2841" max="2841" width="10.36328125" style="2" bestFit="1" customWidth="1"/>
    <col min="2842" max="3072" width="8.90625" style="2"/>
    <col min="3073" max="3073" width="6.54296875" style="2" customWidth="1"/>
    <col min="3074" max="3074" width="15.36328125" style="2" customWidth="1"/>
    <col min="3075" max="3075" width="50.36328125" style="2" customWidth="1"/>
    <col min="3076" max="3076" width="29.6328125" style="2" customWidth="1"/>
    <col min="3077" max="3077" width="10.453125" style="2" customWidth="1"/>
    <col min="3078" max="3078" width="24.90625" style="2" customWidth="1"/>
    <col min="3079" max="3079" width="12" style="2" customWidth="1"/>
    <col min="3080" max="3080" width="13.36328125" style="2" customWidth="1"/>
    <col min="3081" max="3081" width="14.90625" style="2" customWidth="1"/>
    <col min="3082" max="3082" width="11.36328125" style="2" customWidth="1"/>
    <col min="3083" max="3083" width="8.6328125" style="2" customWidth="1"/>
    <col min="3084" max="3084" width="10.453125" style="2" customWidth="1"/>
    <col min="3085" max="3089" width="8.6328125" style="2" customWidth="1"/>
    <col min="3090" max="3090" width="8.90625" style="2"/>
    <col min="3091" max="3091" width="13" style="2" customWidth="1"/>
    <col min="3092" max="3092" width="13.453125" style="2" customWidth="1"/>
    <col min="3093" max="3093" width="12.54296875" style="2" bestFit="1" customWidth="1"/>
    <col min="3094" max="3095" width="8.90625" style="2"/>
    <col min="3096" max="3096" width="10" style="2" customWidth="1"/>
    <col min="3097" max="3097" width="10.36328125" style="2" bestFit="1" customWidth="1"/>
    <col min="3098" max="3328" width="8.90625" style="2"/>
    <col min="3329" max="3329" width="6.54296875" style="2" customWidth="1"/>
    <col min="3330" max="3330" width="15.36328125" style="2" customWidth="1"/>
    <col min="3331" max="3331" width="50.36328125" style="2" customWidth="1"/>
    <col min="3332" max="3332" width="29.6328125" style="2" customWidth="1"/>
    <col min="3333" max="3333" width="10.453125" style="2" customWidth="1"/>
    <col min="3334" max="3334" width="24.90625" style="2" customWidth="1"/>
    <col min="3335" max="3335" width="12" style="2" customWidth="1"/>
    <col min="3336" max="3336" width="13.36328125" style="2" customWidth="1"/>
    <col min="3337" max="3337" width="14.90625" style="2" customWidth="1"/>
    <col min="3338" max="3338" width="11.36328125" style="2" customWidth="1"/>
    <col min="3339" max="3339" width="8.6328125" style="2" customWidth="1"/>
    <col min="3340" max="3340" width="10.453125" style="2" customWidth="1"/>
    <col min="3341" max="3345" width="8.6328125" style="2" customWidth="1"/>
    <col min="3346" max="3346" width="8.90625" style="2"/>
    <col min="3347" max="3347" width="13" style="2" customWidth="1"/>
    <col min="3348" max="3348" width="13.453125" style="2" customWidth="1"/>
    <col min="3349" max="3349" width="12.54296875" style="2" bestFit="1" customWidth="1"/>
    <col min="3350" max="3351" width="8.90625" style="2"/>
    <col min="3352" max="3352" width="10" style="2" customWidth="1"/>
    <col min="3353" max="3353" width="10.36328125" style="2" bestFit="1" customWidth="1"/>
    <col min="3354" max="3584" width="8.90625" style="2"/>
    <col min="3585" max="3585" width="6.54296875" style="2" customWidth="1"/>
    <col min="3586" max="3586" width="15.36328125" style="2" customWidth="1"/>
    <col min="3587" max="3587" width="50.36328125" style="2" customWidth="1"/>
    <col min="3588" max="3588" width="29.6328125" style="2" customWidth="1"/>
    <col min="3589" max="3589" width="10.453125" style="2" customWidth="1"/>
    <col min="3590" max="3590" width="24.90625" style="2" customWidth="1"/>
    <col min="3591" max="3591" width="12" style="2" customWidth="1"/>
    <col min="3592" max="3592" width="13.36328125" style="2" customWidth="1"/>
    <col min="3593" max="3593" width="14.90625" style="2" customWidth="1"/>
    <col min="3594" max="3594" width="11.36328125" style="2" customWidth="1"/>
    <col min="3595" max="3595" width="8.6328125" style="2" customWidth="1"/>
    <col min="3596" max="3596" width="10.453125" style="2" customWidth="1"/>
    <col min="3597" max="3601" width="8.6328125" style="2" customWidth="1"/>
    <col min="3602" max="3602" width="8.90625" style="2"/>
    <col min="3603" max="3603" width="13" style="2" customWidth="1"/>
    <col min="3604" max="3604" width="13.453125" style="2" customWidth="1"/>
    <col min="3605" max="3605" width="12.54296875" style="2" bestFit="1" customWidth="1"/>
    <col min="3606" max="3607" width="8.90625" style="2"/>
    <col min="3608" max="3608" width="10" style="2" customWidth="1"/>
    <col min="3609" max="3609" width="10.36328125" style="2" bestFit="1" customWidth="1"/>
    <col min="3610" max="3840" width="8.90625" style="2"/>
    <col min="3841" max="3841" width="6.54296875" style="2" customWidth="1"/>
    <col min="3842" max="3842" width="15.36328125" style="2" customWidth="1"/>
    <col min="3843" max="3843" width="50.36328125" style="2" customWidth="1"/>
    <col min="3844" max="3844" width="29.6328125" style="2" customWidth="1"/>
    <col min="3845" max="3845" width="10.453125" style="2" customWidth="1"/>
    <col min="3846" max="3846" width="24.90625" style="2" customWidth="1"/>
    <col min="3847" max="3847" width="12" style="2" customWidth="1"/>
    <col min="3848" max="3848" width="13.36328125" style="2" customWidth="1"/>
    <col min="3849" max="3849" width="14.90625" style="2" customWidth="1"/>
    <col min="3850" max="3850" width="11.36328125" style="2" customWidth="1"/>
    <col min="3851" max="3851" width="8.6328125" style="2" customWidth="1"/>
    <col min="3852" max="3852" width="10.453125" style="2" customWidth="1"/>
    <col min="3853" max="3857" width="8.6328125" style="2" customWidth="1"/>
    <col min="3858" max="3858" width="8.90625" style="2"/>
    <col min="3859" max="3859" width="13" style="2" customWidth="1"/>
    <col min="3860" max="3860" width="13.453125" style="2" customWidth="1"/>
    <col min="3861" max="3861" width="12.54296875" style="2" bestFit="1" customWidth="1"/>
    <col min="3862" max="3863" width="8.90625" style="2"/>
    <col min="3864" max="3864" width="10" style="2" customWidth="1"/>
    <col min="3865" max="3865" width="10.36328125" style="2" bestFit="1" customWidth="1"/>
    <col min="3866" max="4096" width="8.90625" style="2"/>
    <col min="4097" max="4097" width="6.54296875" style="2" customWidth="1"/>
    <col min="4098" max="4098" width="15.36328125" style="2" customWidth="1"/>
    <col min="4099" max="4099" width="50.36328125" style="2" customWidth="1"/>
    <col min="4100" max="4100" width="29.6328125" style="2" customWidth="1"/>
    <col min="4101" max="4101" width="10.453125" style="2" customWidth="1"/>
    <col min="4102" max="4102" width="24.90625" style="2" customWidth="1"/>
    <col min="4103" max="4103" width="12" style="2" customWidth="1"/>
    <col min="4104" max="4104" width="13.36328125" style="2" customWidth="1"/>
    <col min="4105" max="4105" width="14.90625" style="2" customWidth="1"/>
    <col min="4106" max="4106" width="11.36328125" style="2" customWidth="1"/>
    <col min="4107" max="4107" width="8.6328125" style="2" customWidth="1"/>
    <col min="4108" max="4108" width="10.453125" style="2" customWidth="1"/>
    <col min="4109" max="4113" width="8.6328125" style="2" customWidth="1"/>
    <col min="4114" max="4114" width="8.90625" style="2"/>
    <col min="4115" max="4115" width="13" style="2" customWidth="1"/>
    <col min="4116" max="4116" width="13.453125" style="2" customWidth="1"/>
    <col min="4117" max="4117" width="12.54296875" style="2" bestFit="1" customWidth="1"/>
    <col min="4118" max="4119" width="8.90625" style="2"/>
    <col min="4120" max="4120" width="10" style="2" customWidth="1"/>
    <col min="4121" max="4121" width="10.36328125" style="2" bestFit="1" customWidth="1"/>
    <col min="4122" max="4352" width="8.90625" style="2"/>
    <col min="4353" max="4353" width="6.54296875" style="2" customWidth="1"/>
    <col min="4354" max="4354" width="15.36328125" style="2" customWidth="1"/>
    <col min="4355" max="4355" width="50.36328125" style="2" customWidth="1"/>
    <col min="4356" max="4356" width="29.6328125" style="2" customWidth="1"/>
    <col min="4357" max="4357" width="10.453125" style="2" customWidth="1"/>
    <col min="4358" max="4358" width="24.90625" style="2" customWidth="1"/>
    <col min="4359" max="4359" width="12" style="2" customWidth="1"/>
    <col min="4360" max="4360" width="13.36328125" style="2" customWidth="1"/>
    <col min="4361" max="4361" width="14.90625" style="2" customWidth="1"/>
    <col min="4362" max="4362" width="11.36328125" style="2" customWidth="1"/>
    <col min="4363" max="4363" width="8.6328125" style="2" customWidth="1"/>
    <col min="4364" max="4364" width="10.453125" style="2" customWidth="1"/>
    <col min="4365" max="4369" width="8.6328125" style="2" customWidth="1"/>
    <col min="4370" max="4370" width="8.90625" style="2"/>
    <col min="4371" max="4371" width="13" style="2" customWidth="1"/>
    <col min="4372" max="4372" width="13.453125" style="2" customWidth="1"/>
    <col min="4373" max="4373" width="12.54296875" style="2" bestFit="1" customWidth="1"/>
    <col min="4374" max="4375" width="8.90625" style="2"/>
    <col min="4376" max="4376" width="10" style="2" customWidth="1"/>
    <col min="4377" max="4377" width="10.36328125" style="2" bestFit="1" customWidth="1"/>
    <col min="4378" max="4608" width="8.90625" style="2"/>
    <col min="4609" max="4609" width="6.54296875" style="2" customWidth="1"/>
    <col min="4610" max="4610" width="15.36328125" style="2" customWidth="1"/>
    <col min="4611" max="4611" width="50.36328125" style="2" customWidth="1"/>
    <col min="4612" max="4612" width="29.6328125" style="2" customWidth="1"/>
    <col min="4613" max="4613" width="10.453125" style="2" customWidth="1"/>
    <col min="4614" max="4614" width="24.90625" style="2" customWidth="1"/>
    <col min="4615" max="4615" width="12" style="2" customWidth="1"/>
    <col min="4616" max="4616" width="13.36328125" style="2" customWidth="1"/>
    <col min="4617" max="4617" width="14.90625" style="2" customWidth="1"/>
    <col min="4618" max="4618" width="11.36328125" style="2" customWidth="1"/>
    <col min="4619" max="4619" width="8.6328125" style="2" customWidth="1"/>
    <col min="4620" max="4620" width="10.453125" style="2" customWidth="1"/>
    <col min="4621" max="4625" width="8.6328125" style="2" customWidth="1"/>
    <col min="4626" max="4626" width="8.90625" style="2"/>
    <col min="4627" max="4627" width="13" style="2" customWidth="1"/>
    <col min="4628" max="4628" width="13.453125" style="2" customWidth="1"/>
    <col min="4629" max="4629" width="12.54296875" style="2" bestFit="1" customWidth="1"/>
    <col min="4630" max="4631" width="8.90625" style="2"/>
    <col min="4632" max="4632" width="10" style="2" customWidth="1"/>
    <col min="4633" max="4633" width="10.36328125" style="2" bestFit="1" customWidth="1"/>
    <col min="4634" max="4864" width="8.90625" style="2"/>
    <col min="4865" max="4865" width="6.54296875" style="2" customWidth="1"/>
    <col min="4866" max="4866" width="15.36328125" style="2" customWidth="1"/>
    <col min="4867" max="4867" width="50.36328125" style="2" customWidth="1"/>
    <col min="4868" max="4868" width="29.6328125" style="2" customWidth="1"/>
    <col min="4869" max="4869" width="10.453125" style="2" customWidth="1"/>
    <col min="4870" max="4870" width="24.90625" style="2" customWidth="1"/>
    <col min="4871" max="4871" width="12" style="2" customWidth="1"/>
    <col min="4872" max="4872" width="13.36328125" style="2" customWidth="1"/>
    <col min="4873" max="4873" width="14.90625" style="2" customWidth="1"/>
    <col min="4874" max="4874" width="11.36328125" style="2" customWidth="1"/>
    <col min="4875" max="4875" width="8.6328125" style="2" customWidth="1"/>
    <col min="4876" max="4876" width="10.453125" style="2" customWidth="1"/>
    <col min="4877" max="4881" width="8.6328125" style="2" customWidth="1"/>
    <col min="4882" max="4882" width="8.90625" style="2"/>
    <col min="4883" max="4883" width="13" style="2" customWidth="1"/>
    <col min="4884" max="4884" width="13.453125" style="2" customWidth="1"/>
    <col min="4885" max="4885" width="12.54296875" style="2" bestFit="1" customWidth="1"/>
    <col min="4886" max="4887" width="8.90625" style="2"/>
    <col min="4888" max="4888" width="10" style="2" customWidth="1"/>
    <col min="4889" max="4889" width="10.36328125" style="2" bestFit="1" customWidth="1"/>
    <col min="4890" max="5120" width="8.90625" style="2"/>
    <col min="5121" max="5121" width="6.54296875" style="2" customWidth="1"/>
    <col min="5122" max="5122" width="15.36328125" style="2" customWidth="1"/>
    <col min="5123" max="5123" width="50.36328125" style="2" customWidth="1"/>
    <col min="5124" max="5124" width="29.6328125" style="2" customWidth="1"/>
    <col min="5125" max="5125" width="10.453125" style="2" customWidth="1"/>
    <col min="5126" max="5126" width="24.90625" style="2" customWidth="1"/>
    <col min="5127" max="5127" width="12" style="2" customWidth="1"/>
    <col min="5128" max="5128" width="13.36328125" style="2" customWidth="1"/>
    <col min="5129" max="5129" width="14.90625" style="2" customWidth="1"/>
    <col min="5130" max="5130" width="11.36328125" style="2" customWidth="1"/>
    <col min="5131" max="5131" width="8.6328125" style="2" customWidth="1"/>
    <col min="5132" max="5132" width="10.453125" style="2" customWidth="1"/>
    <col min="5133" max="5137" width="8.6328125" style="2" customWidth="1"/>
    <col min="5138" max="5138" width="8.90625" style="2"/>
    <col min="5139" max="5139" width="13" style="2" customWidth="1"/>
    <col min="5140" max="5140" width="13.453125" style="2" customWidth="1"/>
    <col min="5141" max="5141" width="12.54296875" style="2" bestFit="1" customWidth="1"/>
    <col min="5142" max="5143" width="8.90625" style="2"/>
    <col min="5144" max="5144" width="10" style="2" customWidth="1"/>
    <col min="5145" max="5145" width="10.36328125" style="2" bestFit="1" customWidth="1"/>
    <col min="5146" max="5376" width="8.90625" style="2"/>
    <col min="5377" max="5377" width="6.54296875" style="2" customWidth="1"/>
    <col min="5378" max="5378" width="15.36328125" style="2" customWidth="1"/>
    <col min="5379" max="5379" width="50.36328125" style="2" customWidth="1"/>
    <col min="5380" max="5380" width="29.6328125" style="2" customWidth="1"/>
    <col min="5381" max="5381" width="10.453125" style="2" customWidth="1"/>
    <col min="5382" max="5382" width="24.90625" style="2" customWidth="1"/>
    <col min="5383" max="5383" width="12" style="2" customWidth="1"/>
    <col min="5384" max="5384" width="13.36328125" style="2" customWidth="1"/>
    <col min="5385" max="5385" width="14.90625" style="2" customWidth="1"/>
    <col min="5386" max="5386" width="11.36328125" style="2" customWidth="1"/>
    <col min="5387" max="5387" width="8.6328125" style="2" customWidth="1"/>
    <col min="5388" max="5388" width="10.453125" style="2" customWidth="1"/>
    <col min="5389" max="5393" width="8.6328125" style="2" customWidth="1"/>
    <col min="5394" max="5394" width="8.90625" style="2"/>
    <col min="5395" max="5395" width="13" style="2" customWidth="1"/>
    <col min="5396" max="5396" width="13.453125" style="2" customWidth="1"/>
    <col min="5397" max="5397" width="12.54296875" style="2" bestFit="1" customWidth="1"/>
    <col min="5398" max="5399" width="8.90625" style="2"/>
    <col min="5400" max="5400" width="10" style="2" customWidth="1"/>
    <col min="5401" max="5401" width="10.36328125" style="2" bestFit="1" customWidth="1"/>
    <col min="5402" max="5632" width="8.90625" style="2"/>
    <col min="5633" max="5633" width="6.54296875" style="2" customWidth="1"/>
    <col min="5634" max="5634" width="15.36328125" style="2" customWidth="1"/>
    <col min="5635" max="5635" width="50.36328125" style="2" customWidth="1"/>
    <col min="5636" max="5636" width="29.6328125" style="2" customWidth="1"/>
    <col min="5637" max="5637" width="10.453125" style="2" customWidth="1"/>
    <col min="5638" max="5638" width="24.90625" style="2" customWidth="1"/>
    <col min="5639" max="5639" width="12" style="2" customWidth="1"/>
    <col min="5640" max="5640" width="13.36328125" style="2" customWidth="1"/>
    <col min="5641" max="5641" width="14.90625" style="2" customWidth="1"/>
    <col min="5642" max="5642" width="11.36328125" style="2" customWidth="1"/>
    <col min="5643" max="5643" width="8.6328125" style="2" customWidth="1"/>
    <col min="5644" max="5644" width="10.453125" style="2" customWidth="1"/>
    <col min="5645" max="5649" width="8.6328125" style="2" customWidth="1"/>
    <col min="5650" max="5650" width="8.90625" style="2"/>
    <col min="5651" max="5651" width="13" style="2" customWidth="1"/>
    <col min="5652" max="5652" width="13.453125" style="2" customWidth="1"/>
    <col min="5653" max="5653" width="12.54296875" style="2" bestFit="1" customWidth="1"/>
    <col min="5654" max="5655" width="8.90625" style="2"/>
    <col min="5656" max="5656" width="10" style="2" customWidth="1"/>
    <col min="5657" max="5657" width="10.36328125" style="2" bestFit="1" customWidth="1"/>
    <col min="5658" max="5888" width="8.90625" style="2"/>
    <col min="5889" max="5889" width="6.54296875" style="2" customWidth="1"/>
    <col min="5890" max="5890" width="15.36328125" style="2" customWidth="1"/>
    <col min="5891" max="5891" width="50.36328125" style="2" customWidth="1"/>
    <col min="5892" max="5892" width="29.6328125" style="2" customWidth="1"/>
    <col min="5893" max="5893" width="10.453125" style="2" customWidth="1"/>
    <col min="5894" max="5894" width="24.90625" style="2" customWidth="1"/>
    <col min="5895" max="5895" width="12" style="2" customWidth="1"/>
    <col min="5896" max="5896" width="13.36328125" style="2" customWidth="1"/>
    <col min="5897" max="5897" width="14.90625" style="2" customWidth="1"/>
    <col min="5898" max="5898" width="11.36328125" style="2" customWidth="1"/>
    <col min="5899" max="5899" width="8.6328125" style="2" customWidth="1"/>
    <col min="5900" max="5900" width="10.453125" style="2" customWidth="1"/>
    <col min="5901" max="5905" width="8.6328125" style="2" customWidth="1"/>
    <col min="5906" max="5906" width="8.90625" style="2"/>
    <col min="5907" max="5907" width="13" style="2" customWidth="1"/>
    <col min="5908" max="5908" width="13.453125" style="2" customWidth="1"/>
    <col min="5909" max="5909" width="12.54296875" style="2" bestFit="1" customWidth="1"/>
    <col min="5910" max="5911" width="8.90625" style="2"/>
    <col min="5912" max="5912" width="10" style="2" customWidth="1"/>
    <col min="5913" max="5913" width="10.36328125" style="2" bestFit="1" customWidth="1"/>
    <col min="5914" max="6144" width="8.90625" style="2"/>
    <col min="6145" max="6145" width="6.54296875" style="2" customWidth="1"/>
    <col min="6146" max="6146" width="15.36328125" style="2" customWidth="1"/>
    <col min="6147" max="6147" width="50.36328125" style="2" customWidth="1"/>
    <col min="6148" max="6148" width="29.6328125" style="2" customWidth="1"/>
    <col min="6149" max="6149" width="10.453125" style="2" customWidth="1"/>
    <col min="6150" max="6150" width="24.90625" style="2" customWidth="1"/>
    <col min="6151" max="6151" width="12" style="2" customWidth="1"/>
    <col min="6152" max="6152" width="13.36328125" style="2" customWidth="1"/>
    <col min="6153" max="6153" width="14.90625" style="2" customWidth="1"/>
    <col min="6154" max="6154" width="11.36328125" style="2" customWidth="1"/>
    <col min="6155" max="6155" width="8.6328125" style="2" customWidth="1"/>
    <col min="6156" max="6156" width="10.453125" style="2" customWidth="1"/>
    <col min="6157" max="6161" width="8.6328125" style="2" customWidth="1"/>
    <col min="6162" max="6162" width="8.90625" style="2"/>
    <col min="6163" max="6163" width="13" style="2" customWidth="1"/>
    <col min="6164" max="6164" width="13.453125" style="2" customWidth="1"/>
    <col min="6165" max="6165" width="12.54296875" style="2" bestFit="1" customWidth="1"/>
    <col min="6166" max="6167" width="8.90625" style="2"/>
    <col min="6168" max="6168" width="10" style="2" customWidth="1"/>
    <col min="6169" max="6169" width="10.36328125" style="2" bestFit="1" customWidth="1"/>
    <col min="6170" max="6400" width="8.90625" style="2"/>
    <col min="6401" max="6401" width="6.54296875" style="2" customWidth="1"/>
    <col min="6402" max="6402" width="15.36328125" style="2" customWidth="1"/>
    <col min="6403" max="6403" width="50.36328125" style="2" customWidth="1"/>
    <col min="6404" max="6404" width="29.6328125" style="2" customWidth="1"/>
    <col min="6405" max="6405" width="10.453125" style="2" customWidth="1"/>
    <col min="6406" max="6406" width="24.90625" style="2" customWidth="1"/>
    <col min="6407" max="6407" width="12" style="2" customWidth="1"/>
    <col min="6408" max="6408" width="13.36328125" style="2" customWidth="1"/>
    <col min="6409" max="6409" width="14.90625" style="2" customWidth="1"/>
    <col min="6410" max="6410" width="11.36328125" style="2" customWidth="1"/>
    <col min="6411" max="6411" width="8.6328125" style="2" customWidth="1"/>
    <col min="6412" max="6412" width="10.453125" style="2" customWidth="1"/>
    <col min="6413" max="6417" width="8.6328125" style="2" customWidth="1"/>
    <col min="6418" max="6418" width="8.90625" style="2"/>
    <col min="6419" max="6419" width="13" style="2" customWidth="1"/>
    <col min="6420" max="6420" width="13.453125" style="2" customWidth="1"/>
    <col min="6421" max="6421" width="12.54296875" style="2" bestFit="1" customWidth="1"/>
    <col min="6422" max="6423" width="8.90625" style="2"/>
    <col min="6424" max="6424" width="10" style="2" customWidth="1"/>
    <col min="6425" max="6425" width="10.36328125" style="2" bestFit="1" customWidth="1"/>
    <col min="6426" max="6656" width="8.90625" style="2"/>
    <col min="6657" max="6657" width="6.54296875" style="2" customWidth="1"/>
    <col min="6658" max="6658" width="15.36328125" style="2" customWidth="1"/>
    <col min="6659" max="6659" width="50.36328125" style="2" customWidth="1"/>
    <col min="6660" max="6660" width="29.6328125" style="2" customWidth="1"/>
    <col min="6661" max="6661" width="10.453125" style="2" customWidth="1"/>
    <col min="6662" max="6662" width="24.90625" style="2" customWidth="1"/>
    <col min="6663" max="6663" width="12" style="2" customWidth="1"/>
    <col min="6664" max="6664" width="13.36328125" style="2" customWidth="1"/>
    <col min="6665" max="6665" width="14.90625" style="2" customWidth="1"/>
    <col min="6666" max="6666" width="11.36328125" style="2" customWidth="1"/>
    <col min="6667" max="6667" width="8.6328125" style="2" customWidth="1"/>
    <col min="6668" max="6668" width="10.453125" style="2" customWidth="1"/>
    <col min="6669" max="6673" width="8.6328125" style="2" customWidth="1"/>
    <col min="6674" max="6674" width="8.90625" style="2"/>
    <col min="6675" max="6675" width="13" style="2" customWidth="1"/>
    <col min="6676" max="6676" width="13.453125" style="2" customWidth="1"/>
    <col min="6677" max="6677" width="12.54296875" style="2" bestFit="1" customWidth="1"/>
    <col min="6678" max="6679" width="8.90625" style="2"/>
    <col min="6680" max="6680" width="10" style="2" customWidth="1"/>
    <col min="6681" max="6681" width="10.36328125" style="2" bestFit="1" customWidth="1"/>
    <col min="6682" max="6912" width="8.90625" style="2"/>
    <col min="6913" max="6913" width="6.54296875" style="2" customWidth="1"/>
    <col min="6914" max="6914" width="15.36328125" style="2" customWidth="1"/>
    <col min="6915" max="6915" width="50.36328125" style="2" customWidth="1"/>
    <col min="6916" max="6916" width="29.6328125" style="2" customWidth="1"/>
    <col min="6917" max="6917" width="10.453125" style="2" customWidth="1"/>
    <col min="6918" max="6918" width="24.90625" style="2" customWidth="1"/>
    <col min="6919" max="6919" width="12" style="2" customWidth="1"/>
    <col min="6920" max="6920" width="13.36328125" style="2" customWidth="1"/>
    <col min="6921" max="6921" width="14.90625" style="2" customWidth="1"/>
    <col min="6922" max="6922" width="11.36328125" style="2" customWidth="1"/>
    <col min="6923" max="6923" width="8.6328125" style="2" customWidth="1"/>
    <col min="6924" max="6924" width="10.453125" style="2" customWidth="1"/>
    <col min="6925" max="6929" width="8.6328125" style="2" customWidth="1"/>
    <col min="6930" max="6930" width="8.90625" style="2"/>
    <col min="6931" max="6931" width="13" style="2" customWidth="1"/>
    <col min="6932" max="6932" width="13.453125" style="2" customWidth="1"/>
    <col min="6933" max="6933" width="12.54296875" style="2" bestFit="1" customWidth="1"/>
    <col min="6934" max="6935" width="8.90625" style="2"/>
    <col min="6936" max="6936" width="10" style="2" customWidth="1"/>
    <col min="6937" max="6937" width="10.36328125" style="2" bestFit="1" customWidth="1"/>
    <col min="6938" max="7168" width="8.90625" style="2"/>
    <col min="7169" max="7169" width="6.54296875" style="2" customWidth="1"/>
    <col min="7170" max="7170" width="15.36328125" style="2" customWidth="1"/>
    <col min="7171" max="7171" width="50.36328125" style="2" customWidth="1"/>
    <col min="7172" max="7172" width="29.6328125" style="2" customWidth="1"/>
    <col min="7173" max="7173" width="10.453125" style="2" customWidth="1"/>
    <col min="7174" max="7174" width="24.90625" style="2" customWidth="1"/>
    <col min="7175" max="7175" width="12" style="2" customWidth="1"/>
    <col min="7176" max="7176" width="13.36328125" style="2" customWidth="1"/>
    <col min="7177" max="7177" width="14.90625" style="2" customWidth="1"/>
    <col min="7178" max="7178" width="11.36328125" style="2" customWidth="1"/>
    <col min="7179" max="7179" width="8.6328125" style="2" customWidth="1"/>
    <col min="7180" max="7180" width="10.453125" style="2" customWidth="1"/>
    <col min="7181" max="7185" width="8.6328125" style="2" customWidth="1"/>
    <col min="7186" max="7186" width="8.90625" style="2"/>
    <col min="7187" max="7187" width="13" style="2" customWidth="1"/>
    <col min="7188" max="7188" width="13.453125" style="2" customWidth="1"/>
    <col min="7189" max="7189" width="12.54296875" style="2" bestFit="1" customWidth="1"/>
    <col min="7190" max="7191" width="8.90625" style="2"/>
    <col min="7192" max="7192" width="10" style="2" customWidth="1"/>
    <col min="7193" max="7193" width="10.36328125" style="2" bestFit="1" customWidth="1"/>
    <col min="7194" max="7424" width="8.90625" style="2"/>
    <col min="7425" max="7425" width="6.54296875" style="2" customWidth="1"/>
    <col min="7426" max="7426" width="15.36328125" style="2" customWidth="1"/>
    <col min="7427" max="7427" width="50.36328125" style="2" customWidth="1"/>
    <col min="7428" max="7428" width="29.6328125" style="2" customWidth="1"/>
    <col min="7429" max="7429" width="10.453125" style="2" customWidth="1"/>
    <col min="7430" max="7430" width="24.90625" style="2" customWidth="1"/>
    <col min="7431" max="7431" width="12" style="2" customWidth="1"/>
    <col min="7432" max="7432" width="13.36328125" style="2" customWidth="1"/>
    <col min="7433" max="7433" width="14.90625" style="2" customWidth="1"/>
    <col min="7434" max="7434" width="11.36328125" style="2" customWidth="1"/>
    <col min="7435" max="7435" width="8.6328125" style="2" customWidth="1"/>
    <col min="7436" max="7436" width="10.453125" style="2" customWidth="1"/>
    <col min="7437" max="7441" width="8.6328125" style="2" customWidth="1"/>
    <col min="7442" max="7442" width="8.90625" style="2"/>
    <col min="7443" max="7443" width="13" style="2" customWidth="1"/>
    <col min="7444" max="7444" width="13.453125" style="2" customWidth="1"/>
    <col min="7445" max="7445" width="12.54296875" style="2" bestFit="1" customWidth="1"/>
    <col min="7446" max="7447" width="8.90625" style="2"/>
    <col min="7448" max="7448" width="10" style="2" customWidth="1"/>
    <col min="7449" max="7449" width="10.36328125" style="2" bestFit="1" customWidth="1"/>
    <col min="7450" max="7680" width="8.90625" style="2"/>
    <col min="7681" max="7681" width="6.54296875" style="2" customWidth="1"/>
    <col min="7682" max="7682" width="15.36328125" style="2" customWidth="1"/>
    <col min="7683" max="7683" width="50.36328125" style="2" customWidth="1"/>
    <col min="7684" max="7684" width="29.6328125" style="2" customWidth="1"/>
    <col min="7685" max="7685" width="10.453125" style="2" customWidth="1"/>
    <col min="7686" max="7686" width="24.90625" style="2" customWidth="1"/>
    <col min="7687" max="7687" width="12" style="2" customWidth="1"/>
    <col min="7688" max="7688" width="13.36328125" style="2" customWidth="1"/>
    <col min="7689" max="7689" width="14.90625" style="2" customWidth="1"/>
    <col min="7690" max="7690" width="11.36328125" style="2" customWidth="1"/>
    <col min="7691" max="7691" width="8.6328125" style="2" customWidth="1"/>
    <col min="7692" max="7692" width="10.453125" style="2" customWidth="1"/>
    <col min="7693" max="7697" width="8.6328125" style="2" customWidth="1"/>
    <col min="7698" max="7698" width="8.90625" style="2"/>
    <col min="7699" max="7699" width="13" style="2" customWidth="1"/>
    <col min="7700" max="7700" width="13.453125" style="2" customWidth="1"/>
    <col min="7701" max="7701" width="12.54296875" style="2" bestFit="1" customWidth="1"/>
    <col min="7702" max="7703" width="8.90625" style="2"/>
    <col min="7704" max="7704" width="10" style="2" customWidth="1"/>
    <col min="7705" max="7705" width="10.36328125" style="2" bestFit="1" customWidth="1"/>
    <col min="7706" max="7936" width="8.90625" style="2"/>
    <col min="7937" max="7937" width="6.54296875" style="2" customWidth="1"/>
    <col min="7938" max="7938" width="15.36328125" style="2" customWidth="1"/>
    <col min="7939" max="7939" width="50.36328125" style="2" customWidth="1"/>
    <col min="7940" max="7940" width="29.6328125" style="2" customWidth="1"/>
    <col min="7941" max="7941" width="10.453125" style="2" customWidth="1"/>
    <col min="7942" max="7942" width="24.90625" style="2" customWidth="1"/>
    <col min="7943" max="7943" width="12" style="2" customWidth="1"/>
    <col min="7944" max="7944" width="13.36328125" style="2" customWidth="1"/>
    <col min="7945" max="7945" width="14.90625" style="2" customWidth="1"/>
    <col min="7946" max="7946" width="11.36328125" style="2" customWidth="1"/>
    <col min="7947" max="7947" width="8.6328125" style="2" customWidth="1"/>
    <col min="7948" max="7948" width="10.453125" style="2" customWidth="1"/>
    <col min="7949" max="7953" width="8.6328125" style="2" customWidth="1"/>
    <col min="7954" max="7954" width="8.90625" style="2"/>
    <col min="7955" max="7955" width="13" style="2" customWidth="1"/>
    <col min="7956" max="7956" width="13.453125" style="2" customWidth="1"/>
    <col min="7957" max="7957" width="12.54296875" style="2" bestFit="1" customWidth="1"/>
    <col min="7958" max="7959" width="8.90625" style="2"/>
    <col min="7960" max="7960" width="10" style="2" customWidth="1"/>
    <col min="7961" max="7961" width="10.36328125" style="2" bestFit="1" customWidth="1"/>
    <col min="7962" max="8192" width="8.90625" style="2"/>
    <col min="8193" max="8193" width="6.54296875" style="2" customWidth="1"/>
    <col min="8194" max="8194" width="15.36328125" style="2" customWidth="1"/>
    <col min="8195" max="8195" width="50.36328125" style="2" customWidth="1"/>
    <col min="8196" max="8196" width="29.6328125" style="2" customWidth="1"/>
    <col min="8197" max="8197" width="10.453125" style="2" customWidth="1"/>
    <col min="8198" max="8198" width="24.90625" style="2" customWidth="1"/>
    <col min="8199" max="8199" width="12" style="2" customWidth="1"/>
    <col min="8200" max="8200" width="13.36328125" style="2" customWidth="1"/>
    <col min="8201" max="8201" width="14.90625" style="2" customWidth="1"/>
    <col min="8202" max="8202" width="11.36328125" style="2" customWidth="1"/>
    <col min="8203" max="8203" width="8.6328125" style="2" customWidth="1"/>
    <col min="8204" max="8204" width="10.453125" style="2" customWidth="1"/>
    <col min="8205" max="8209" width="8.6328125" style="2" customWidth="1"/>
    <col min="8210" max="8210" width="8.90625" style="2"/>
    <col min="8211" max="8211" width="13" style="2" customWidth="1"/>
    <col min="8212" max="8212" width="13.453125" style="2" customWidth="1"/>
    <col min="8213" max="8213" width="12.54296875" style="2" bestFit="1" customWidth="1"/>
    <col min="8214" max="8215" width="8.90625" style="2"/>
    <col min="8216" max="8216" width="10" style="2" customWidth="1"/>
    <col min="8217" max="8217" width="10.36328125" style="2" bestFit="1" customWidth="1"/>
    <col min="8218" max="8448" width="8.90625" style="2"/>
    <col min="8449" max="8449" width="6.54296875" style="2" customWidth="1"/>
    <col min="8450" max="8450" width="15.36328125" style="2" customWidth="1"/>
    <col min="8451" max="8451" width="50.36328125" style="2" customWidth="1"/>
    <col min="8452" max="8452" width="29.6328125" style="2" customWidth="1"/>
    <col min="8453" max="8453" width="10.453125" style="2" customWidth="1"/>
    <col min="8454" max="8454" width="24.90625" style="2" customWidth="1"/>
    <col min="8455" max="8455" width="12" style="2" customWidth="1"/>
    <col min="8456" max="8456" width="13.36328125" style="2" customWidth="1"/>
    <col min="8457" max="8457" width="14.90625" style="2" customWidth="1"/>
    <col min="8458" max="8458" width="11.36328125" style="2" customWidth="1"/>
    <col min="8459" max="8459" width="8.6328125" style="2" customWidth="1"/>
    <col min="8460" max="8460" width="10.453125" style="2" customWidth="1"/>
    <col min="8461" max="8465" width="8.6328125" style="2" customWidth="1"/>
    <col min="8466" max="8466" width="8.90625" style="2"/>
    <col min="8467" max="8467" width="13" style="2" customWidth="1"/>
    <col min="8468" max="8468" width="13.453125" style="2" customWidth="1"/>
    <col min="8469" max="8469" width="12.54296875" style="2" bestFit="1" customWidth="1"/>
    <col min="8470" max="8471" width="8.90625" style="2"/>
    <col min="8472" max="8472" width="10" style="2" customWidth="1"/>
    <col min="8473" max="8473" width="10.36328125" style="2" bestFit="1" customWidth="1"/>
    <col min="8474" max="8704" width="8.90625" style="2"/>
    <col min="8705" max="8705" width="6.54296875" style="2" customWidth="1"/>
    <col min="8706" max="8706" width="15.36328125" style="2" customWidth="1"/>
    <col min="8707" max="8707" width="50.36328125" style="2" customWidth="1"/>
    <col min="8708" max="8708" width="29.6328125" style="2" customWidth="1"/>
    <col min="8709" max="8709" width="10.453125" style="2" customWidth="1"/>
    <col min="8710" max="8710" width="24.90625" style="2" customWidth="1"/>
    <col min="8711" max="8711" width="12" style="2" customWidth="1"/>
    <col min="8712" max="8712" width="13.36328125" style="2" customWidth="1"/>
    <col min="8713" max="8713" width="14.90625" style="2" customWidth="1"/>
    <col min="8714" max="8714" width="11.36328125" style="2" customWidth="1"/>
    <col min="8715" max="8715" width="8.6328125" style="2" customWidth="1"/>
    <col min="8716" max="8716" width="10.453125" style="2" customWidth="1"/>
    <col min="8717" max="8721" width="8.6328125" style="2" customWidth="1"/>
    <col min="8722" max="8722" width="8.90625" style="2"/>
    <col min="8723" max="8723" width="13" style="2" customWidth="1"/>
    <col min="8724" max="8724" width="13.453125" style="2" customWidth="1"/>
    <col min="8725" max="8725" width="12.54296875" style="2" bestFit="1" customWidth="1"/>
    <col min="8726" max="8727" width="8.90625" style="2"/>
    <col min="8728" max="8728" width="10" style="2" customWidth="1"/>
    <col min="8729" max="8729" width="10.36328125" style="2" bestFit="1" customWidth="1"/>
    <col min="8730" max="8960" width="8.90625" style="2"/>
    <col min="8961" max="8961" width="6.54296875" style="2" customWidth="1"/>
    <col min="8962" max="8962" width="15.36328125" style="2" customWidth="1"/>
    <col min="8963" max="8963" width="50.36328125" style="2" customWidth="1"/>
    <col min="8964" max="8964" width="29.6328125" style="2" customWidth="1"/>
    <col min="8965" max="8965" width="10.453125" style="2" customWidth="1"/>
    <col min="8966" max="8966" width="24.90625" style="2" customWidth="1"/>
    <col min="8967" max="8967" width="12" style="2" customWidth="1"/>
    <col min="8968" max="8968" width="13.36328125" style="2" customWidth="1"/>
    <col min="8969" max="8969" width="14.90625" style="2" customWidth="1"/>
    <col min="8970" max="8970" width="11.36328125" style="2" customWidth="1"/>
    <col min="8971" max="8971" width="8.6328125" style="2" customWidth="1"/>
    <col min="8972" max="8972" width="10.453125" style="2" customWidth="1"/>
    <col min="8973" max="8977" width="8.6328125" style="2" customWidth="1"/>
    <col min="8978" max="8978" width="8.90625" style="2"/>
    <col min="8979" max="8979" width="13" style="2" customWidth="1"/>
    <col min="8980" max="8980" width="13.453125" style="2" customWidth="1"/>
    <col min="8981" max="8981" width="12.54296875" style="2" bestFit="1" customWidth="1"/>
    <col min="8982" max="8983" width="8.90625" style="2"/>
    <col min="8984" max="8984" width="10" style="2" customWidth="1"/>
    <col min="8985" max="8985" width="10.36328125" style="2" bestFit="1" customWidth="1"/>
    <col min="8986" max="9216" width="8.90625" style="2"/>
    <col min="9217" max="9217" width="6.54296875" style="2" customWidth="1"/>
    <col min="9218" max="9218" width="15.36328125" style="2" customWidth="1"/>
    <col min="9219" max="9219" width="50.36328125" style="2" customWidth="1"/>
    <col min="9220" max="9220" width="29.6328125" style="2" customWidth="1"/>
    <col min="9221" max="9221" width="10.453125" style="2" customWidth="1"/>
    <col min="9222" max="9222" width="24.90625" style="2" customWidth="1"/>
    <col min="9223" max="9223" width="12" style="2" customWidth="1"/>
    <col min="9224" max="9224" width="13.36328125" style="2" customWidth="1"/>
    <col min="9225" max="9225" width="14.90625" style="2" customWidth="1"/>
    <col min="9226" max="9226" width="11.36328125" style="2" customWidth="1"/>
    <col min="9227" max="9227" width="8.6328125" style="2" customWidth="1"/>
    <col min="9228" max="9228" width="10.453125" style="2" customWidth="1"/>
    <col min="9229" max="9233" width="8.6328125" style="2" customWidth="1"/>
    <col min="9234" max="9234" width="8.90625" style="2"/>
    <col min="9235" max="9235" width="13" style="2" customWidth="1"/>
    <col min="9236" max="9236" width="13.453125" style="2" customWidth="1"/>
    <col min="9237" max="9237" width="12.54296875" style="2" bestFit="1" customWidth="1"/>
    <col min="9238" max="9239" width="8.90625" style="2"/>
    <col min="9240" max="9240" width="10" style="2" customWidth="1"/>
    <col min="9241" max="9241" width="10.36328125" style="2" bestFit="1" customWidth="1"/>
    <col min="9242" max="9472" width="8.90625" style="2"/>
    <col min="9473" max="9473" width="6.54296875" style="2" customWidth="1"/>
    <col min="9474" max="9474" width="15.36328125" style="2" customWidth="1"/>
    <col min="9475" max="9475" width="50.36328125" style="2" customWidth="1"/>
    <col min="9476" max="9476" width="29.6328125" style="2" customWidth="1"/>
    <col min="9477" max="9477" width="10.453125" style="2" customWidth="1"/>
    <col min="9478" max="9478" width="24.90625" style="2" customWidth="1"/>
    <col min="9479" max="9479" width="12" style="2" customWidth="1"/>
    <col min="9480" max="9480" width="13.36328125" style="2" customWidth="1"/>
    <col min="9481" max="9481" width="14.90625" style="2" customWidth="1"/>
    <col min="9482" max="9482" width="11.36328125" style="2" customWidth="1"/>
    <col min="9483" max="9483" width="8.6328125" style="2" customWidth="1"/>
    <col min="9484" max="9484" width="10.453125" style="2" customWidth="1"/>
    <col min="9485" max="9489" width="8.6328125" style="2" customWidth="1"/>
    <col min="9490" max="9490" width="8.90625" style="2"/>
    <col min="9491" max="9491" width="13" style="2" customWidth="1"/>
    <col min="9492" max="9492" width="13.453125" style="2" customWidth="1"/>
    <col min="9493" max="9493" width="12.54296875" style="2" bestFit="1" customWidth="1"/>
    <col min="9494" max="9495" width="8.90625" style="2"/>
    <col min="9496" max="9496" width="10" style="2" customWidth="1"/>
    <col min="9497" max="9497" width="10.36328125" style="2" bestFit="1" customWidth="1"/>
    <col min="9498" max="9728" width="8.90625" style="2"/>
    <col min="9729" max="9729" width="6.54296875" style="2" customWidth="1"/>
    <col min="9730" max="9730" width="15.36328125" style="2" customWidth="1"/>
    <col min="9731" max="9731" width="50.36328125" style="2" customWidth="1"/>
    <col min="9732" max="9732" width="29.6328125" style="2" customWidth="1"/>
    <col min="9733" max="9733" width="10.453125" style="2" customWidth="1"/>
    <col min="9734" max="9734" width="24.90625" style="2" customWidth="1"/>
    <col min="9735" max="9735" width="12" style="2" customWidth="1"/>
    <col min="9736" max="9736" width="13.36328125" style="2" customWidth="1"/>
    <col min="9737" max="9737" width="14.90625" style="2" customWidth="1"/>
    <col min="9738" max="9738" width="11.36328125" style="2" customWidth="1"/>
    <col min="9739" max="9739" width="8.6328125" style="2" customWidth="1"/>
    <col min="9740" max="9740" width="10.453125" style="2" customWidth="1"/>
    <col min="9741" max="9745" width="8.6328125" style="2" customWidth="1"/>
    <col min="9746" max="9746" width="8.90625" style="2"/>
    <col min="9747" max="9747" width="13" style="2" customWidth="1"/>
    <col min="9748" max="9748" width="13.453125" style="2" customWidth="1"/>
    <col min="9749" max="9749" width="12.54296875" style="2" bestFit="1" customWidth="1"/>
    <col min="9750" max="9751" width="8.90625" style="2"/>
    <col min="9752" max="9752" width="10" style="2" customWidth="1"/>
    <col min="9753" max="9753" width="10.36328125" style="2" bestFit="1" customWidth="1"/>
    <col min="9754" max="9984" width="8.90625" style="2"/>
    <col min="9985" max="9985" width="6.54296875" style="2" customWidth="1"/>
    <col min="9986" max="9986" width="15.36328125" style="2" customWidth="1"/>
    <col min="9987" max="9987" width="50.36328125" style="2" customWidth="1"/>
    <col min="9988" max="9988" width="29.6328125" style="2" customWidth="1"/>
    <col min="9989" max="9989" width="10.453125" style="2" customWidth="1"/>
    <col min="9990" max="9990" width="24.90625" style="2" customWidth="1"/>
    <col min="9991" max="9991" width="12" style="2" customWidth="1"/>
    <col min="9992" max="9992" width="13.36328125" style="2" customWidth="1"/>
    <col min="9993" max="9993" width="14.90625" style="2" customWidth="1"/>
    <col min="9994" max="9994" width="11.36328125" style="2" customWidth="1"/>
    <col min="9995" max="9995" width="8.6328125" style="2" customWidth="1"/>
    <col min="9996" max="9996" width="10.453125" style="2" customWidth="1"/>
    <col min="9997" max="10001" width="8.6328125" style="2" customWidth="1"/>
    <col min="10002" max="10002" width="8.90625" style="2"/>
    <col min="10003" max="10003" width="13" style="2" customWidth="1"/>
    <col min="10004" max="10004" width="13.453125" style="2" customWidth="1"/>
    <col min="10005" max="10005" width="12.54296875" style="2" bestFit="1" customWidth="1"/>
    <col min="10006" max="10007" width="8.90625" style="2"/>
    <col min="10008" max="10008" width="10" style="2" customWidth="1"/>
    <col min="10009" max="10009" width="10.36328125" style="2" bestFit="1" customWidth="1"/>
    <col min="10010" max="10240" width="8.90625" style="2"/>
    <col min="10241" max="10241" width="6.54296875" style="2" customWidth="1"/>
    <col min="10242" max="10242" width="15.36328125" style="2" customWidth="1"/>
    <col min="10243" max="10243" width="50.36328125" style="2" customWidth="1"/>
    <col min="10244" max="10244" width="29.6328125" style="2" customWidth="1"/>
    <col min="10245" max="10245" width="10.453125" style="2" customWidth="1"/>
    <col min="10246" max="10246" width="24.90625" style="2" customWidth="1"/>
    <col min="10247" max="10247" width="12" style="2" customWidth="1"/>
    <col min="10248" max="10248" width="13.36328125" style="2" customWidth="1"/>
    <col min="10249" max="10249" width="14.90625" style="2" customWidth="1"/>
    <col min="10250" max="10250" width="11.36328125" style="2" customWidth="1"/>
    <col min="10251" max="10251" width="8.6328125" style="2" customWidth="1"/>
    <col min="10252" max="10252" width="10.453125" style="2" customWidth="1"/>
    <col min="10253" max="10257" width="8.6328125" style="2" customWidth="1"/>
    <col min="10258" max="10258" width="8.90625" style="2"/>
    <col min="10259" max="10259" width="13" style="2" customWidth="1"/>
    <col min="10260" max="10260" width="13.453125" style="2" customWidth="1"/>
    <col min="10261" max="10261" width="12.54296875" style="2" bestFit="1" customWidth="1"/>
    <col min="10262" max="10263" width="8.90625" style="2"/>
    <col min="10264" max="10264" width="10" style="2" customWidth="1"/>
    <col min="10265" max="10265" width="10.36328125" style="2" bestFit="1" customWidth="1"/>
    <col min="10266" max="10496" width="8.90625" style="2"/>
    <col min="10497" max="10497" width="6.54296875" style="2" customWidth="1"/>
    <col min="10498" max="10498" width="15.36328125" style="2" customWidth="1"/>
    <col min="10499" max="10499" width="50.36328125" style="2" customWidth="1"/>
    <col min="10500" max="10500" width="29.6328125" style="2" customWidth="1"/>
    <col min="10501" max="10501" width="10.453125" style="2" customWidth="1"/>
    <col min="10502" max="10502" width="24.90625" style="2" customWidth="1"/>
    <col min="10503" max="10503" width="12" style="2" customWidth="1"/>
    <col min="10504" max="10504" width="13.36328125" style="2" customWidth="1"/>
    <col min="10505" max="10505" width="14.90625" style="2" customWidth="1"/>
    <col min="10506" max="10506" width="11.36328125" style="2" customWidth="1"/>
    <col min="10507" max="10507" width="8.6328125" style="2" customWidth="1"/>
    <col min="10508" max="10508" width="10.453125" style="2" customWidth="1"/>
    <col min="10509" max="10513" width="8.6328125" style="2" customWidth="1"/>
    <col min="10514" max="10514" width="8.90625" style="2"/>
    <col min="10515" max="10515" width="13" style="2" customWidth="1"/>
    <col min="10516" max="10516" width="13.453125" style="2" customWidth="1"/>
    <col min="10517" max="10517" width="12.54296875" style="2" bestFit="1" customWidth="1"/>
    <col min="10518" max="10519" width="8.90625" style="2"/>
    <col min="10520" max="10520" width="10" style="2" customWidth="1"/>
    <col min="10521" max="10521" width="10.36328125" style="2" bestFit="1" customWidth="1"/>
    <col min="10522" max="10752" width="8.90625" style="2"/>
    <col min="10753" max="10753" width="6.54296875" style="2" customWidth="1"/>
    <col min="10754" max="10754" width="15.36328125" style="2" customWidth="1"/>
    <col min="10755" max="10755" width="50.36328125" style="2" customWidth="1"/>
    <col min="10756" max="10756" width="29.6328125" style="2" customWidth="1"/>
    <col min="10757" max="10757" width="10.453125" style="2" customWidth="1"/>
    <col min="10758" max="10758" width="24.90625" style="2" customWidth="1"/>
    <col min="10759" max="10759" width="12" style="2" customWidth="1"/>
    <col min="10760" max="10760" width="13.36328125" style="2" customWidth="1"/>
    <col min="10761" max="10761" width="14.90625" style="2" customWidth="1"/>
    <col min="10762" max="10762" width="11.36328125" style="2" customWidth="1"/>
    <col min="10763" max="10763" width="8.6328125" style="2" customWidth="1"/>
    <col min="10764" max="10764" width="10.453125" style="2" customWidth="1"/>
    <col min="10765" max="10769" width="8.6328125" style="2" customWidth="1"/>
    <col min="10770" max="10770" width="8.90625" style="2"/>
    <col min="10771" max="10771" width="13" style="2" customWidth="1"/>
    <col min="10772" max="10772" width="13.453125" style="2" customWidth="1"/>
    <col min="10773" max="10773" width="12.54296875" style="2" bestFit="1" customWidth="1"/>
    <col min="10774" max="10775" width="8.90625" style="2"/>
    <col min="10776" max="10776" width="10" style="2" customWidth="1"/>
    <col min="10777" max="10777" width="10.36328125" style="2" bestFit="1" customWidth="1"/>
    <col min="10778" max="11008" width="8.90625" style="2"/>
    <col min="11009" max="11009" width="6.54296875" style="2" customWidth="1"/>
    <col min="11010" max="11010" width="15.36328125" style="2" customWidth="1"/>
    <col min="11011" max="11011" width="50.36328125" style="2" customWidth="1"/>
    <col min="11012" max="11012" width="29.6328125" style="2" customWidth="1"/>
    <col min="11013" max="11013" width="10.453125" style="2" customWidth="1"/>
    <col min="11014" max="11014" width="24.90625" style="2" customWidth="1"/>
    <col min="11015" max="11015" width="12" style="2" customWidth="1"/>
    <col min="11016" max="11016" width="13.36328125" style="2" customWidth="1"/>
    <col min="11017" max="11017" width="14.90625" style="2" customWidth="1"/>
    <col min="11018" max="11018" width="11.36328125" style="2" customWidth="1"/>
    <col min="11019" max="11019" width="8.6328125" style="2" customWidth="1"/>
    <col min="11020" max="11020" width="10.453125" style="2" customWidth="1"/>
    <col min="11021" max="11025" width="8.6328125" style="2" customWidth="1"/>
    <col min="11026" max="11026" width="8.90625" style="2"/>
    <col min="11027" max="11027" width="13" style="2" customWidth="1"/>
    <col min="11028" max="11028" width="13.453125" style="2" customWidth="1"/>
    <col min="11029" max="11029" width="12.54296875" style="2" bestFit="1" customWidth="1"/>
    <col min="11030" max="11031" width="8.90625" style="2"/>
    <col min="11032" max="11032" width="10" style="2" customWidth="1"/>
    <col min="11033" max="11033" width="10.36328125" style="2" bestFit="1" customWidth="1"/>
    <col min="11034" max="11264" width="8.90625" style="2"/>
    <col min="11265" max="11265" width="6.54296875" style="2" customWidth="1"/>
    <col min="11266" max="11266" width="15.36328125" style="2" customWidth="1"/>
    <col min="11267" max="11267" width="50.36328125" style="2" customWidth="1"/>
    <col min="11268" max="11268" width="29.6328125" style="2" customWidth="1"/>
    <col min="11269" max="11269" width="10.453125" style="2" customWidth="1"/>
    <col min="11270" max="11270" width="24.90625" style="2" customWidth="1"/>
    <col min="11271" max="11271" width="12" style="2" customWidth="1"/>
    <col min="11272" max="11272" width="13.36328125" style="2" customWidth="1"/>
    <col min="11273" max="11273" width="14.90625" style="2" customWidth="1"/>
    <col min="11274" max="11274" width="11.36328125" style="2" customWidth="1"/>
    <col min="11275" max="11275" width="8.6328125" style="2" customWidth="1"/>
    <col min="11276" max="11276" width="10.453125" style="2" customWidth="1"/>
    <col min="11277" max="11281" width="8.6328125" style="2" customWidth="1"/>
    <col min="11282" max="11282" width="8.90625" style="2"/>
    <col min="11283" max="11283" width="13" style="2" customWidth="1"/>
    <col min="11284" max="11284" width="13.453125" style="2" customWidth="1"/>
    <col min="11285" max="11285" width="12.54296875" style="2" bestFit="1" customWidth="1"/>
    <col min="11286" max="11287" width="8.90625" style="2"/>
    <col min="11288" max="11288" width="10" style="2" customWidth="1"/>
    <col min="11289" max="11289" width="10.36328125" style="2" bestFit="1" customWidth="1"/>
    <col min="11290" max="11520" width="8.90625" style="2"/>
    <col min="11521" max="11521" width="6.54296875" style="2" customWidth="1"/>
    <col min="11522" max="11522" width="15.36328125" style="2" customWidth="1"/>
    <col min="11523" max="11523" width="50.36328125" style="2" customWidth="1"/>
    <col min="11524" max="11524" width="29.6328125" style="2" customWidth="1"/>
    <col min="11525" max="11525" width="10.453125" style="2" customWidth="1"/>
    <col min="11526" max="11526" width="24.90625" style="2" customWidth="1"/>
    <col min="11527" max="11527" width="12" style="2" customWidth="1"/>
    <col min="11528" max="11528" width="13.36328125" style="2" customWidth="1"/>
    <col min="11529" max="11529" width="14.90625" style="2" customWidth="1"/>
    <col min="11530" max="11530" width="11.36328125" style="2" customWidth="1"/>
    <col min="11531" max="11531" width="8.6328125" style="2" customWidth="1"/>
    <col min="11532" max="11532" width="10.453125" style="2" customWidth="1"/>
    <col min="11533" max="11537" width="8.6328125" style="2" customWidth="1"/>
    <col min="11538" max="11538" width="8.90625" style="2"/>
    <col min="11539" max="11539" width="13" style="2" customWidth="1"/>
    <col min="11540" max="11540" width="13.453125" style="2" customWidth="1"/>
    <col min="11541" max="11541" width="12.54296875" style="2" bestFit="1" customWidth="1"/>
    <col min="11542" max="11543" width="8.90625" style="2"/>
    <col min="11544" max="11544" width="10" style="2" customWidth="1"/>
    <col min="11545" max="11545" width="10.36328125" style="2" bestFit="1" customWidth="1"/>
    <col min="11546" max="11776" width="8.90625" style="2"/>
    <col min="11777" max="11777" width="6.54296875" style="2" customWidth="1"/>
    <col min="11778" max="11778" width="15.36328125" style="2" customWidth="1"/>
    <col min="11779" max="11779" width="50.36328125" style="2" customWidth="1"/>
    <col min="11780" max="11780" width="29.6328125" style="2" customWidth="1"/>
    <col min="11781" max="11781" width="10.453125" style="2" customWidth="1"/>
    <col min="11782" max="11782" width="24.90625" style="2" customWidth="1"/>
    <col min="11783" max="11783" width="12" style="2" customWidth="1"/>
    <col min="11784" max="11784" width="13.36328125" style="2" customWidth="1"/>
    <col min="11785" max="11785" width="14.90625" style="2" customWidth="1"/>
    <col min="11786" max="11786" width="11.36328125" style="2" customWidth="1"/>
    <col min="11787" max="11787" width="8.6328125" style="2" customWidth="1"/>
    <col min="11788" max="11788" width="10.453125" style="2" customWidth="1"/>
    <col min="11789" max="11793" width="8.6328125" style="2" customWidth="1"/>
    <col min="11794" max="11794" width="8.90625" style="2"/>
    <col min="11795" max="11795" width="13" style="2" customWidth="1"/>
    <col min="11796" max="11796" width="13.453125" style="2" customWidth="1"/>
    <col min="11797" max="11797" width="12.54296875" style="2" bestFit="1" customWidth="1"/>
    <col min="11798" max="11799" width="8.90625" style="2"/>
    <col min="11800" max="11800" width="10" style="2" customWidth="1"/>
    <col min="11801" max="11801" width="10.36328125" style="2" bestFit="1" customWidth="1"/>
    <col min="11802" max="12032" width="8.90625" style="2"/>
    <col min="12033" max="12033" width="6.54296875" style="2" customWidth="1"/>
    <col min="12034" max="12034" width="15.36328125" style="2" customWidth="1"/>
    <col min="12035" max="12035" width="50.36328125" style="2" customWidth="1"/>
    <col min="12036" max="12036" width="29.6328125" style="2" customWidth="1"/>
    <col min="12037" max="12037" width="10.453125" style="2" customWidth="1"/>
    <col min="12038" max="12038" width="24.90625" style="2" customWidth="1"/>
    <col min="12039" max="12039" width="12" style="2" customWidth="1"/>
    <col min="12040" max="12040" width="13.36328125" style="2" customWidth="1"/>
    <col min="12041" max="12041" width="14.90625" style="2" customWidth="1"/>
    <col min="12042" max="12042" width="11.36328125" style="2" customWidth="1"/>
    <col min="12043" max="12043" width="8.6328125" style="2" customWidth="1"/>
    <col min="12044" max="12044" width="10.453125" style="2" customWidth="1"/>
    <col min="12045" max="12049" width="8.6328125" style="2" customWidth="1"/>
    <col min="12050" max="12050" width="8.90625" style="2"/>
    <col min="12051" max="12051" width="13" style="2" customWidth="1"/>
    <col min="12052" max="12052" width="13.453125" style="2" customWidth="1"/>
    <col min="12053" max="12053" width="12.54296875" style="2" bestFit="1" customWidth="1"/>
    <col min="12054" max="12055" width="8.90625" style="2"/>
    <col min="12056" max="12056" width="10" style="2" customWidth="1"/>
    <col min="12057" max="12057" width="10.36328125" style="2" bestFit="1" customWidth="1"/>
    <col min="12058" max="12288" width="8.90625" style="2"/>
    <col min="12289" max="12289" width="6.54296875" style="2" customWidth="1"/>
    <col min="12290" max="12290" width="15.36328125" style="2" customWidth="1"/>
    <col min="12291" max="12291" width="50.36328125" style="2" customWidth="1"/>
    <col min="12292" max="12292" width="29.6328125" style="2" customWidth="1"/>
    <col min="12293" max="12293" width="10.453125" style="2" customWidth="1"/>
    <col min="12294" max="12294" width="24.90625" style="2" customWidth="1"/>
    <col min="12295" max="12295" width="12" style="2" customWidth="1"/>
    <col min="12296" max="12296" width="13.36328125" style="2" customWidth="1"/>
    <col min="12297" max="12297" width="14.90625" style="2" customWidth="1"/>
    <col min="12298" max="12298" width="11.36328125" style="2" customWidth="1"/>
    <col min="12299" max="12299" width="8.6328125" style="2" customWidth="1"/>
    <col min="12300" max="12300" width="10.453125" style="2" customWidth="1"/>
    <col min="12301" max="12305" width="8.6328125" style="2" customWidth="1"/>
    <col min="12306" max="12306" width="8.90625" style="2"/>
    <col min="12307" max="12307" width="13" style="2" customWidth="1"/>
    <col min="12308" max="12308" width="13.453125" style="2" customWidth="1"/>
    <col min="12309" max="12309" width="12.54296875" style="2" bestFit="1" customWidth="1"/>
    <col min="12310" max="12311" width="8.90625" style="2"/>
    <col min="12312" max="12312" width="10" style="2" customWidth="1"/>
    <col min="12313" max="12313" width="10.36328125" style="2" bestFit="1" customWidth="1"/>
    <col min="12314" max="12544" width="8.90625" style="2"/>
    <col min="12545" max="12545" width="6.54296875" style="2" customWidth="1"/>
    <col min="12546" max="12546" width="15.36328125" style="2" customWidth="1"/>
    <col min="12547" max="12547" width="50.36328125" style="2" customWidth="1"/>
    <col min="12548" max="12548" width="29.6328125" style="2" customWidth="1"/>
    <col min="12549" max="12549" width="10.453125" style="2" customWidth="1"/>
    <col min="12550" max="12550" width="24.90625" style="2" customWidth="1"/>
    <col min="12551" max="12551" width="12" style="2" customWidth="1"/>
    <col min="12552" max="12552" width="13.36328125" style="2" customWidth="1"/>
    <col min="12553" max="12553" width="14.90625" style="2" customWidth="1"/>
    <col min="12554" max="12554" width="11.36328125" style="2" customWidth="1"/>
    <col min="12555" max="12555" width="8.6328125" style="2" customWidth="1"/>
    <col min="12556" max="12556" width="10.453125" style="2" customWidth="1"/>
    <col min="12557" max="12561" width="8.6328125" style="2" customWidth="1"/>
    <col min="12562" max="12562" width="8.90625" style="2"/>
    <col min="12563" max="12563" width="13" style="2" customWidth="1"/>
    <col min="12564" max="12564" width="13.453125" style="2" customWidth="1"/>
    <col min="12565" max="12565" width="12.54296875" style="2" bestFit="1" customWidth="1"/>
    <col min="12566" max="12567" width="8.90625" style="2"/>
    <col min="12568" max="12568" width="10" style="2" customWidth="1"/>
    <col min="12569" max="12569" width="10.36328125" style="2" bestFit="1" customWidth="1"/>
    <col min="12570" max="12800" width="8.90625" style="2"/>
    <col min="12801" max="12801" width="6.54296875" style="2" customWidth="1"/>
    <col min="12802" max="12802" width="15.36328125" style="2" customWidth="1"/>
    <col min="12803" max="12803" width="50.36328125" style="2" customWidth="1"/>
    <col min="12804" max="12804" width="29.6328125" style="2" customWidth="1"/>
    <col min="12805" max="12805" width="10.453125" style="2" customWidth="1"/>
    <col min="12806" max="12806" width="24.90625" style="2" customWidth="1"/>
    <col min="12807" max="12807" width="12" style="2" customWidth="1"/>
    <col min="12808" max="12808" width="13.36328125" style="2" customWidth="1"/>
    <col min="12809" max="12809" width="14.90625" style="2" customWidth="1"/>
    <col min="12810" max="12810" width="11.36328125" style="2" customWidth="1"/>
    <col min="12811" max="12811" width="8.6328125" style="2" customWidth="1"/>
    <col min="12812" max="12812" width="10.453125" style="2" customWidth="1"/>
    <col min="12813" max="12817" width="8.6328125" style="2" customWidth="1"/>
    <col min="12818" max="12818" width="8.90625" style="2"/>
    <col min="12819" max="12819" width="13" style="2" customWidth="1"/>
    <col min="12820" max="12820" width="13.453125" style="2" customWidth="1"/>
    <col min="12821" max="12821" width="12.54296875" style="2" bestFit="1" customWidth="1"/>
    <col min="12822" max="12823" width="8.90625" style="2"/>
    <col min="12824" max="12824" width="10" style="2" customWidth="1"/>
    <col min="12825" max="12825" width="10.36328125" style="2" bestFit="1" customWidth="1"/>
    <col min="12826" max="13056" width="8.90625" style="2"/>
    <col min="13057" max="13057" width="6.54296875" style="2" customWidth="1"/>
    <col min="13058" max="13058" width="15.36328125" style="2" customWidth="1"/>
    <col min="13059" max="13059" width="50.36328125" style="2" customWidth="1"/>
    <col min="13060" max="13060" width="29.6328125" style="2" customWidth="1"/>
    <col min="13061" max="13061" width="10.453125" style="2" customWidth="1"/>
    <col min="13062" max="13062" width="24.90625" style="2" customWidth="1"/>
    <col min="13063" max="13063" width="12" style="2" customWidth="1"/>
    <col min="13064" max="13064" width="13.36328125" style="2" customWidth="1"/>
    <col min="13065" max="13065" width="14.90625" style="2" customWidth="1"/>
    <col min="13066" max="13066" width="11.36328125" style="2" customWidth="1"/>
    <col min="13067" max="13067" width="8.6328125" style="2" customWidth="1"/>
    <col min="13068" max="13068" width="10.453125" style="2" customWidth="1"/>
    <col min="13069" max="13073" width="8.6328125" style="2" customWidth="1"/>
    <col min="13074" max="13074" width="8.90625" style="2"/>
    <col min="13075" max="13075" width="13" style="2" customWidth="1"/>
    <col min="13076" max="13076" width="13.453125" style="2" customWidth="1"/>
    <col min="13077" max="13077" width="12.54296875" style="2" bestFit="1" customWidth="1"/>
    <col min="13078" max="13079" width="8.90625" style="2"/>
    <col min="13080" max="13080" width="10" style="2" customWidth="1"/>
    <col min="13081" max="13081" width="10.36328125" style="2" bestFit="1" customWidth="1"/>
    <col min="13082" max="13312" width="8.90625" style="2"/>
    <col min="13313" max="13313" width="6.54296875" style="2" customWidth="1"/>
    <col min="13314" max="13314" width="15.36328125" style="2" customWidth="1"/>
    <col min="13315" max="13315" width="50.36328125" style="2" customWidth="1"/>
    <col min="13316" max="13316" width="29.6328125" style="2" customWidth="1"/>
    <col min="13317" max="13317" width="10.453125" style="2" customWidth="1"/>
    <col min="13318" max="13318" width="24.90625" style="2" customWidth="1"/>
    <col min="13319" max="13319" width="12" style="2" customWidth="1"/>
    <col min="13320" max="13320" width="13.36328125" style="2" customWidth="1"/>
    <col min="13321" max="13321" width="14.90625" style="2" customWidth="1"/>
    <col min="13322" max="13322" width="11.36328125" style="2" customWidth="1"/>
    <col min="13323" max="13323" width="8.6328125" style="2" customWidth="1"/>
    <col min="13324" max="13324" width="10.453125" style="2" customWidth="1"/>
    <col min="13325" max="13329" width="8.6328125" style="2" customWidth="1"/>
    <col min="13330" max="13330" width="8.90625" style="2"/>
    <col min="13331" max="13331" width="13" style="2" customWidth="1"/>
    <col min="13332" max="13332" width="13.453125" style="2" customWidth="1"/>
    <col min="13333" max="13333" width="12.54296875" style="2" bestFit="1" customWidth="1"/>
    <col min="13334" max="13335" width="8.90625" style="2"/>
    <col min="13336" max="13336" width="10" style="2" customWidth="1"/>
    <col min="13337" max="13337" width="10.36328125" style="2" bestFit="1" customWidth="1"/>
    <col min="13338" max="13568" width="8.90625" style="2"/>
    <col min="13569" max="13569" width="6.54296875" style="2" customWidth="1"/>
    <col min="13570" max="13570" width="15.36328125" style="2" customWidth="1"/>
    <col min="13571" max="13571" width="50.36328125" style="2" customWidth="1"/>
    <col min="13572" max="13572" width="29.6328125" style="2" customWidth="1"/>
    <col min="13573" max="13573" width="10.453125" style="2" customWidth="1"/>
    <col min="13574" max="13574" width="24.90625" style="2" customWidth="1"/>
    <col min="13575" max="13575" width="12" style="2" customWidth="1"/>
    <col min="13576" max="13576" width="13.36328125" style="2" customWidth="1"/>
    <col min="13577" max="13577" width="14.90625" style="2" customWidth="1"/>
    <col min="13578" max="13578" width="11.36328125" style="2" customWidth="1"/>
    <col min="13579" max="13579" width="8.6328125" style="2" customWidth="1"/>
    <col min="13580" max="13580" width="10.453125" style="2" customWidth="1"/>
    <col min="13581" max="13585" width="8.6328125" style="2" customWidth="1"/>
    <col min="13586" max="13586" width="8.90625" style="2"/>
    <col min="13587" max="13587" width="13" style="2" customWidth="1"/>
    <col min="13588" max="13588" width="13.453125" style="2" customWidth="1"/>
    <col min="13589" max="13589" width="12.54296875" style="2" bestFit="1" customWidth="1"/>
    <col min="13590" max="13591" width="8.90625" style="2"/>
    <col min="13592" max="13592" width="10" style="2" customWidth="1"/>
    <col min="13593" max="13593" width="10.36328125" style="2" bestFit="1" customWidth="1"/>
    <col min="13594" max="13824" width="8.90625" style="2"/>
    <col min="13825" max="13825" width="6.54296875" style="2" customWidth="1"/>
    <col min="13826" max="13826" width="15.36328125" style="2" customWidth="1"/>
    <col min="13827" max="13827" width="50.36328125" style="2" customWidth="1"/>
    <col min="13828" max="13828" width="29.6328125" style="2" customWidth="1"/>
    <col min="13829" max="13829" width="10.453125" style="2" customWidth="1"/>
    <col min="13830" max="13830" width="24.90625" style="2" customWidth="1"/>
    <col min="13831" max="13831" width="12" style="2" customWidth="1"/>
    <col min="13832" max="13832" width="13.36328125" style="2" customWidth="1"/>
    <col min="13833" max="13833" width="14.90625" style="2" customWidth="1"/>
    <col min="13834" max="13834" width="11.36328125" style="2" customWidth="1"/>
    <col min="13835" max="13835" width="8.6328125" style="2" customWidth="1"/>
    <col min="13836" max="13836" width="10.453125" style="2" customWidth="1"/>
    <col min="13837" max="13841" width="8.6328125" style="2" customWidth="1"/>
    <col min="13842" max="13842" width="8.90625" style="2"/>
    <col min="13843" max="13843" width="13" style="2" customWidth="1"/>
    <col min="13844" max="13844" width="13.453125" style="2" customWidth="1"/>
    <col min="13845" max="13845" width="12.54296875" style="2" bestFit="1" customWidth="1"/>
    <col min="13846" max="13847" width="8.90625" style="2"/>
    <col min="13848" max="13848" width="10" style="2" customWidth="1"/>
    <col min="13849" max="13849" width="10.36328125" style="2" bestFit="1" customWidth="1"/>
    <col min="13850" max="14080" width="8.90625" style="2"/>
    <col min="14081" max="14081" width="6.54296875" style="2" customWidth="1"/>
    <col min="14082" max="14082" width="15.36328125" style="2" customWidth="1"/>
    <col min="14083" max="14083" width="50.36328125" style="2" customWidth="1"/>
    <col min="14084" max="14084" width="29.6328125" style="2" customWidth="1"/>
    <col min="14085" max="14085" width="10.453125" style="2" customWidth="1"/>
    <col min="14086" max="14086" width="24.90625" style="2" customWidth="1"/>
    <col min="14087" max="14087" width="12" style="2" customWidth="1"/>
    <col min="14088" max="14088" width="13.36328125" style="2" customWidth="1"/>
    <col min="14089" max="14089" width="14.90625" style="2" customWidth="1"/>
    <col min="14090" max="14090" width="11.36328125" style="2" customWidth="1"/>
    <col min="14091" max="14091" width="8.6328125" style="2" customWidth="1"/>
    <col min="14092" max="14092" width="10.453125" style="2" customWidth="1"/>
    <col min="14093" max="14097" width="8.6328125" style="2" customWidth="1"/>
    <col min="14098" max="14098" width="8.90625" style="2"/>
    <col min="14099" max="14099" width="13" style="2" customWidth="1"/>
    <col min="14100" max="14100" width="13.453125" style="2" customWidth="1"/>
    <col min="14101" max="14101" width="12.54296875" style="2" bestFit="1" customWidth="1"/>
    <col min="14102" max="14103" width="8.90625" style="2"/>
    <col min="14104" max="14104" width="10" style="2" customWidth="1"/>
    <col min="14105" max="14105" width="10.36328125" style="2" bestFit="1" customWidth="1"/>
    <col min="14106" max="14336" width="8.90625" style="2"/>
    <col min="14337" max="14337" width="6.54296875" style="2" customWidth="1"/>
    <col min="14338" max="14338" width="15.36328125" style="2" customWidth="1"/>
    <col min="14339" max="14339" width="50.36328125" style="2" customWidth="1"/>
    <col min="14340" max="14340" width="29.6328125" style="2" customWidth="1"/>
    <col min="14341" max="14341" width="10.453125" style="2" customWidth="1"/>
    <col min="14342" max="14342" width="24.90625" style="2" customWidth="1"/>
    <col min="14343" max="14343" width="12" style="2" customWidth="1"/>
    <col min="14344" max="14344" width="13.36328125" style="2" customWidth="1"/>
    <col min="14345" max="14345" width="14.90625" style="2" customWidth="1"/>
    <col min="14346" max="14346" width="11.36328125" style="2" customWidth="1"/>
    <col min="14347" max="14347" width="8.6328125" style="2" customWidth="1"/>
    <col min="14348" max="14348" width="10.453125" style="2" customWidth="1"/>
    <col min="14349" max="14353" width="8.6328125" style="2" customWidth="1"/>
    <col min="14354" max="14354" width="8.90625" style="2"/>
    <col min="14355" max="14355" width="13" style="2" customWidth="1"/>
    <col min="14356" max="14356" width="13.453125" style="2" customWidth="1"/>
    <col min="14357" max="14357" width="12.54296875" style="2" bestFit="1" customWidth="1"/>
    <col min="14358" max="14359" width="8.90625" style="2"/>
    <col min="14360" max="14360" width="10" style="2" customWidth="1"/>
    <col min="14361" max="14361" width="10.36328125" style="2" bestFit="1" customWidth="1"/>
    <col min="14362" max="14592" width="8.90625" style="2"/>
    <col min="14593" max="14593" width="6.54296875" style="2" customWidth="1"/>
    <col min="14594" max="14594" width="15.36328125" style="2" customWidth="1"/>
    <col min="14595" max="14595" width="50.36328125" style="2" customWidth="1"/>
    <col min="14596" max="14596" width="29.6328125" style="2" customWidth="1"/>
    <col min="14597" max="14597" width="10.453125" style="2" customWidth="1"/>
    <col min="14598" max="14598" width="24.90625" style="2" customWidth="1"/>
    <col min="14599" max="14599" width="12" style="2" customWidth="1"/>
    <col min="14600" max="14600" width="13.36328125" style="2" customWidth="1"/>
    <col min="14601" max="14601" width="14.90625" style="2" customWidth="1"/>
    <col min="14602" max="14602" width="11.36328125" style="2" customWidth="1"/>
    <col min="14603" max="14603" width="8.6328125" style="2" customWidth="1"/>
    <col min="14604" max="14604" width="10.453125" style="2" customWidth="1"/>
    <col min="14605" max="14609" width="8.6328125" style="2" customWidth="1"/>
    <col min="14610" max="14610" width="8.90625" style="2"/>
    <col min="14611" max="14611" width="13" style="2" customWidth="1"/>
    <col min="14612" max="14612" width="13.453125" style="2" customWidth="1"/>
    <col min="14613" max="14613" width="12.54296875" style="2" bestFit="1" customWidth="1"/>
    <col min="14614" max="14615" width="8.90625" style="2"/>
    <col min="14616" max="14616" width="10" style="2" customWidth="1"/>
    <col min="14617" max="14617" width="10.36328125" style="2" bestFit="1" customWidth="1"/>
    <col min="14618" max="14848" width="8.90625" style="2"/>
    <col min="14849" max="14849" width="6.54296875" style="2" customWidth="1"/>
    <col min="14850" max="14850" width="15.36328125" style="2" customWidth="1"/>
    <col min="14851" max="14851" width="50.36328125" style="2" customWidth="1"/>
    <col min="14852" max="14852" width="29.6328125" style="2" customWidth="1"/>
    <col min="14853" max="14853" width="10.453125" style="2" customWidth="1"/>
    <col min="14854" max="14854" width="24.90625" style="2" customWidth="1"/>
    <col min="14855" max="14855" width="12" style="2" customWidth="1"/>
    <col min="14856" max="14856" width="13.36328125" style="2" customWidth="1"/>
    <col min="14857" max="14857" width="14.90625" style="2" customWidth="1"/>
    <col min="14858" max="14858" width="11.36328125" style="2" customWidth="1"/>
    <col min="14859" max="14859" width="8.6328125" style="2" customWidth="1"/>
    <col min="14860" max="14860" width="10.453125" style="2" customWidth="1"/>
    <col min="14861" max="14865" width="8.6328125" style="2" customWidth="1"/>
    <col min="14866" max="14866" width="8.90625" style="2"/>
    <col min="14867" max="14867" width="13" style="2" customWidth="1"/>
    <col min="14868" max="14868" width="13.453125" style="2" customWidth="1"/>
    <col min="14869" max="14869" width="12.54296875" style="2" bestFit="1" customWidth="1"/>
    <col min="14870" max="14871" width="8.90625" style="2"/>
    <col min="14872" max="14872" width="10" style="2" customWidth="1"/>
    <col min="14873" max="14873" width="10.36328125" style="2" bestFit="1" customWidth="1"/>
    <col min="14874" max="15104" width="8.90625" style="2"/>
    <col min="15105" max="15105" width="6.54296875" style="2" customWidth="1"/>
    <col min="15106" max="15106" width="15.36328125" style="2" customWidth="1"/>
    <col min="15107" max="15107" width="50.36328125" style="2" customWidth="1"/>
    <col min="15108" max="15108" width="29.6328125" style="2" customWidth="1"/>
    <col min="15109" max="15109" width="10.453125" style="2" customWidth="1"/>
    <col min="15110" max="15110" width="24.90625" style="2" customWidth="1"/>
    <col min="15111" max="15111" width="12" style="2" customWidth="1"/>
    <col min="15112" max="15112" width="13.36328125" style="2" customWidth="1"/>
    <col min="15113" max="15113" width="14.90625" style="2" customWidth="1"/>
    <col min="15114" max="15114" width="11.36328125" style="2" customWidth="1"/>
    <col min="15115" max="15115" width="8.6328125" style="2" customWidth="1"/>
    <col min="15116" max="15116" width="10.453125" style="2" customWidth="1"/>
    <col min="15117" max="15121" width="8.6328125" style="2" customWidth="1"/>
    <col min="15122" max="15122" width="8.90625" style="2"/>
    <col min="15123" max="15123" width="13" style="2" customWidth="1"/>
    <col min="15124" max="15124" width="13.453125" style="2" customWidth="1"/>
    <col min="15125" max="15125" width="12.54296875" style="2" bestFit="1" customWidth="1"/>
    <col min="15126" max="15127" width="8.90625" style="2"/>
    <col min="15128" max="15128" width="10" style="2" customWidth="1"/>
    <col min="15129" max="15129" width="10.36328125" style="2" bestFit="1" customWidth="1"/>
    <col min="15130" max="15360" width="8.90625" style="2"/>
    <col min="15361" max="15361" width="6.54296875" style="2" customWidth="1"/>
    <col min="15362" max="15362" width="15.36328125" style="2" customWidth="1"/>
    <col min="15363" max="15363" width="50.36328125" style="2" customWidth="1"/>
    <col min="15364" max="15364" width="29.6328125" style="2" customWidth="1"/>
    <col min="15365" max="15365" width="10.453125" style="2" customWidth="1"/>
    <col min="15366" max="15366" width="24.90625" style="2" customWidth="1"/>
    <col min="15367" max="15367" width="12" style="2" customWidth="1"/>
    <col min="15368" max="15368" width="13.36328125" style="2" customWidth="1"/>
    <col min="15369" max="15369" width="14.90625" style="2" customWidth="1"/>
    <col min="15370" max="15370" width="11.36328125" style="2" customWidth="1"/>
    <col min="15371" max="15371" width="8.6328125" style="2" customWidth="1"/>
    <col min="15372" max="15372" width="10.453125" style="2" customWidth="1"/>
    <col min="15373" max="15377" width="8.6328125" style="2" customWidth="1"/>
    <col min="15378" max="15378" width="8.90625" style="2"/>
    <col min="15379" max="15379" width="13" style="2" customWidth="1"/>
    <col min="15380" max="15380" width="13.453125" style="2" customWidth="1"/>
    <col min="15381" max="15381" width="12.54296875" style="2" bestFit="1" customWidth="1"/>
    <col min="15382" max="15383" width="8.90625" style="2"/>
    <col min="15384" max="15384" width="10" style="2" customWidth="1"/>
    <col min="15385" max="15385" width="10.36328125" style="2" bestFit="1" customWidth="1"/>
    <col min="15386" max="15616" width="8.90625" style="2"/>
    <col min="15617" max="15617" width="6.54296875" style="2" customWidth="1"/>
    <col min="15618" max="15618" width="15.36328125" style="2" customWidth="1"/>
    <col min="15619" max="15619" width="50.36328125" style="2" customWidth="1"/>
    <col min="15620" max="15620" width="29.6328125" style="2" customWidth="1"/>
    <col min="15621" max="15621" width="10.453125" style="2" customWidth="1"/>
    <col min="15622" max="15622" width="24.90625" style="2" customWidth="1"/>
    <col min="15623" max="15623" width="12" style="2" customWidth="1"/>
    <col min="15624" max="15624" width="13.36328125" style="2" customWidth="1"/>
    <col min="15625" max="15625" width="14.90625" style="2" customWidth="1"/>
    <col min="15626" max="15626" width="11.36328125" style="2" customWidth="1"/>
    <col min="15627" max="15627" width="8.6328125" style="2" customWidth="1"/>
    <col min="15628" max="15628" width="10.453125" style="2" customWidth="1"/>
    <col min="15629" max="15633" width="8.6328125" style="2" customWidth="1"/>
    <col min="15634" max="15634" width="8.90625" style="2"/>
    <col min="15635" max="15635" width="13" style="2" customWidth="1"/>
    <col min="15636" max="15636" width="13.453125" style="2" customWidth="1"/>
    <col min="15637" max="15637" width="12.54296875" style="2" bestFit="1" customWidth="1"/>
    <col min="15638" max="15639" width="8.90625" style="2"/>
    <col min="15640" max="15640" width="10" style="2" customWidth="1"/>
    <col min="15641" max="15641" width="10.36328125" style="2" bestFit="1" customWidth="1"/>
    <col min="15642" max="15872" width="8.90625" style="2"/>
    <col min="15873" max="15873" width="6.54296875" style="2" customWidth="1"/>
    <col min="15874" max="15874" width="15.36328125" style="2" customWidth="1"/>
    <col min="15875" max="15875" width="50.36328125" style="2" customWidth="1"/>
    <col min="15876" max="15876" width="29.6328125" style="2" customWidth="1"/>
    <col min="15877" max="15877" width="10.453125" style="2" customWidth="1"/>
    <col min="15878" max="15878" width="24.90625" style="2" customWidth="1"/>
    <col min="15879" max="15879" width="12" style="2" customWidth="1"/>
    <col min="15880" max="15880" width="13.36328125" style="2" customWidth="1"/>
    <col min="15881" max="15881" width="14.90625" style="2" customWidth="1"/>
    <col min="15882" max="15882" width="11.36328125" style="2" customWidth="1"/>
    <col min="15883" max="15883" width="8.6328125" style="2" customWidth="1"/>
    <col min="15884" max="15884" width="10.453125" style="2" customWidth="1"/>
    <col min="15885" max="15889" width="8.6328125" style="2" customWidth="1"/>
    <col min="15890" max="15890" width="8.90625" style="2"/>
    <col min="15891" max="15891" width="13" style="2" customWidth="1"/>
    <col min="15892" max="15892" width="13.453125" style="2" customWidth="1"/>
    <col min="15893" max="15893" width="12.54296875" style="2" bestFit="1" customWidth="1"/>
    <col min="15894" max="15895" width="8.90625" style="2"/>
    <col min="15896" max="15896" width="10" style="2" customWidth="1"/>
    <col min="15897" max="15897" width="10.36328125" style="2" bestFit="1" customWidth="1"/>
    <col min="15898" max="16128" width="8.90625" style="2"/>
    <col min="16129" max="16129" width="6.54296875" style="2" customWidth="1"/>
    <col min="16130" max="16130" width="15.36328125" style="2" customWidth="1"/>
    <col min="16131" max="16131" width="50.36328125" style="2" customWidth="1"/>
    <col min="16132" max="16132" width="29.6328125" style="2" customWidth="1"/>
    <col min="16133" max="16133" width="10.453125" style="2" customWidth="1"/>
    <col min="16134" max="16134" width="24.90625" style="2" customWidth="1"/>
    <col min="16135" max="16135" width="12" style="2" customWidth="1"/>
    <col min="16136" max="16136" width="13.36328125" style="2" customWidth="1"/>
    <col min="16137" max="16137" width="14.90625" style="2" customWidth="1"/>
    <col min="16138" max="16138" width="11.36328125" style="2" customWidth="1"/>
    <col min="16139" max="16139" width="8.6328125" style="2" customWidth="1"/>
    <col min="16140" max="16140" width="10.453125" style="2" customWidth="1"/>
    <col min="16141" max="16145" width="8.6328125" style="2" customWidth="1"/>
    <col min="16146" max="16146" width="8.90625" style="2"/>
    <col min="16147" max="16147" width="13" style="2" customWidth="1"/>
    <col min="16148" max="16148" width="13.453125" style="2" customWidth="1"/>
    <col min="16149" max="16149" width="12.54296875" style="2" bestFit="1" customWidth="1"/>
    <col min="16150" max="16151" width="8.90625" style="2"/>
    <col min="16152" max="16152" width="10" style="2" customWidth="1"/>
    <col min="16153" max="16153" width="10.36328125" style="2" bestFit="1" customWidth="1"/>
    <col min="16154" max="16384" width="8.90625" style="2"/>
  </cols>
  <sheetData>
    <row r="1" spans="1:20" x14ac:dyDescent="0.35">
      <c r="A1" s="1"/>
      <c r="B1" s="1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1"/>
      <c r="T1" s="112"/>
    </row>
    <row r="2" spans="1:20" x14ac:dyDescent="0.35">
      <c r="A2" s="1"/>
      <c r="B2" s="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S2" s="1"/>
      <c r="T2" s="113"/>
    </row>
    <row r="3" spans="1:20" x14ac:dyDescent="0.35">
      <c r="A3" s="1"/>
      <c r="B3" s="1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S3" s="1"/>
      <c r="T3" s="113"/>
    </row>
    <row r="4" spans="1:20" x14ac:dyDescent="0.35">
      <c r="A4" s="1"/>
      <c r="B4" s="1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S4" s="1"/>
      <c r="T4" s="113"/>
    </row>
    <row r="5" spans="1:20" x14ac:dyDescent="0.35">
      <c r="A5" s="1"/>
      <c r="B5" s="1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S5" s="1"/>
      <c r="T5" s="113"/>
    </row>
    <row r="6" spans="1:20" x14ac:dyDescent="0.35">
      <c r="A6" s="1"/>
      <c r="B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S6" s="1"/>
      <c r="T6" s="113"/>
    </row>
    <row r="7" spans="1:20" ht="16" thickBot="1" x14ac:dyDescent="0.4">
      <c r="A7" s="1"/>
      <c r="B7" s="1"/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S7" s="1"/>
      <c r="T7" s="113"/>
    </row>
    <row r="8" spans="1:20" ht="16" thickBot="1" x14ac:dyDescent="0.4">
      <c r="A8" s="1"/>
      <c r="B8" s="1"/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S8" s="1"/>
      <c r="T8" s="4" t="s">
        <v>0</v>
      </c>
    </row>
    <row r="9" spans="1:20" s="5" customFormat="1" ht="20" x14ac:dyDescent="0.35">
      <c r="A9" s="155" t="s">
        <v>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</row>
    <row r="10" spans="1:20" x14ac:dyDescent="0.35">
      <c r="A10" s="1"/>
      <c r="B10" s="1"/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S10" s="1"/>
    </row>
    <row r="11" spans="1:20" x14ac:dyDescent="0.35">
      <c r="A11" s="156" t="s">
        <v>2</v>
      </c>
      <c r="B11" s="156"/>
      <c r="C11" s="6" t="s">
        <v>3</v>
      </c>
      <c r="D11" s="6"/>
      <c r="E11" s="7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6"/>
      <c r="S11" s="8"/>
      <c r="T11" s="6"/>
    </row>
    <row r="12" spans="1:20" x14ac:dyDescent="0.35">
      <c r="A12" s="156" t="s">
        <v>4</v>
      </c>
      <c r="B12" s="156"/>
      <c r="C12" s="6" t="s">
        <v>5</v>
      </c>
      <c r="D12" s="6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6"/>
      <c r="S12" s="8"/>
      <c r="T12" s="6"/>
    </row>
    <row r="13" spans="1:20" x14ac:dyDescent="0.35">
      <c r="A13" s="156" t="s">
        <v>6</v>
      </c>
      <c r="B13" s="156"/>
      <c r="C13" s="6" t="s">
        <v>7</v>
      </c>
      <c r="D13" s="6"/>
      <c r="E13" s="7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6"/>
      <c r="S13" s="8"/>
      <c r="T13" s="6"/>
    </row>
    <row r="14" spans="1:20" x14ac:dyDescent="0.35">
      <c r="A14" s="1"/>
      <c r="B14" s="1"/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S14" s="1"/>
    </row>
    <row r="15" spans="1:20" s="12" customFormat="1" ht="23.25" customHeight="1" x14ac:dyDescent="0.35">
      <c r="A15" s="157" t="s">
        <v>8</v>
      </c>
      <c r="B15" s="157" t="s">
        <v>9</v>
      </c>
      <c r="C15" s="157" t="s">
        <v>10</v>
      </c>
      <c r="D15" s="142" t="s">
        <v>11</v>
      </c>
      <c r="E15" s="158" t="s">
        <v>12</v>
      </c>
      <c r="F15" s="159" t="s">
        <v>13</v>
      </c>
      <c r="G15" s="157" t="s">
        <v>14</v>
      </c>
      <c r="H15" s="157"/>
      <c r="I15" s="157"/>
      <c r="J15" s="162" t="s">
        <v>15</v>
      </c>
      <c r="K15" s="163"/>
      <c r="L15" s="163"/>
      <c r="M15" s="163"/>
      <c r="N15" s="163"/>
      <c r="O15" s="163"/>
      <c r="P15" s="163"/>
      <c r="Q15" s="164"/>
      <c r="R15" s="165" t="s">
        <v>16</v>
      </c>
      <c r="S15" s="142" t="s">
        <v>17</v>
      </c>
      <c r="T15" s="142" t="s">
        <v>18</v>
      </c>
    </row>
    <row r="16" spans="1:20" s="12" customFormat="1" ht="15" customHeight="1" x14ac:dyDescent="0.35">
      <c r="A16" s="157"/>
      <c r="B16" s="157"/>
      <c r="C16" s="157"/>
      <c r="D16" s="142"/>
      <c r="E16" s="158"/>
      <c r="F16" s="160"/>
      <c r="G16" s="142" t="s">
        <v>19</v>
      </c>
      <c r="H16" s="142" t="s">
        <v>20</v>
      </c>
      <c r="I16" s="142" t="s">
        <v>21</v>
      </c>
      <c r="J16" s="143" t="s">
        <v>22</v>
      </c>
      <c r="K16" s="144"/>
      <c r="L16" s="147" t="s">
        <v>23</v>
      </c>
      <c r="M16" s="148"/>
      <c r="N16" s="151" t="s">
        <v>24</v>
      </c>
      <c r="O16" s="152"/>
      <c r="P16" s="136" t="s">
        <v>25</v>
      </c>
      <c r="Q16" s="137"/>
      <c r="R16" s="165"/>
      <c r="S16" s="142"/>
      <c r="T16" s="142"/>
    </row>
    <row r="17" spans="1:38" s="12" customFormat="1" ht="15" customHeight="1" x14ac:dyDescent="0.35">
      <c r="A17" s="157"/>
      <c r="B17" s="157"/>
      <c r="C17" s="157"/>
      <c r="D17" s="142"/>
      <c r="E17" s="158"/>
      <c r="F17" s="160"/>
      <c r="G17" s="142"/>
      <c r="H17" s="142"/>
      <c r="I17" s="142"/>
      <c r="J17" s="145"/>
      <c r="K17" s="146"/>
      <c r="L17" s="149"/>
      <c r="M17" s="150"/>
      <c r="N17" s="153"/>
      <c r="O17" s="154"/>
      <c r="P17" s="138"/>
      <c r="Q17" s="139"/>
      <c r="R17" s="165"/>
      <c r="S17" s="142"/>
      <c r="T17" s="142"/>
    </row>
    <row r="18" spans="1:38" s="12" customFormat="1" ht="27" customHeight="1" x14ac:dyDescent="0.35">
      <c r="A18" s="157"/>
      <c r="B18" s="157"/>
      <c r="C18" s="157"/>
      <c r="D18" s="142"/>
      <c r="E18" s="158"/>
      <c r="F18" s="161"/>
      <c r="G18" s="142"/>
      <c r="H18" s="142"/>
      <c r="I18" s="142"/>
      <c r="J18" s="13" t="s">
        <v>26</v>
      </c>
      <c r="K18" s="13" t="s">
        <v>27</v>
      </c>
      <c r="L18" s="14" t="s">
        <v>26</v>
      </c>
      <c r="M18" s="14" t="s">
        <v>27</v>
      </c>
      <c r="N18" s="15" t="s">
        <v>26</v>
      </c>
      <c r="O18" s="15" t="s">
        <v>27</v>
      </c>
      <c r="P18" s="16" t="s">
        <v>26</v>
      </c>
      <c r="Q18" s="16" t="s">
        <v>27</v>
      </c>
      <c r="R18" s="165"/>
      <c r="S18" s="142"/>
      <c r="T18" s="142"/>
    </row>
    <row r="19" spans="1:38" s="12" customFormat="1" ht="16" thickBot="1" x14ac:dyDescent="0.4">
      <c r="A19" s="17">
        <v>1</v>
      </c>
      <c r="B19" s="17">
        <v>2</v>
      </c>
      <c r="C19" s="18">
        <v>3</v>
      </c>
      <c r="D19" s="19">
        <v>4</v>
      </c>
      <c r="E19" s="20" t="s">
        <v>28</v>
      </c>
      <c r="F19" s="19">
        <v>6</v>
      </c>
      <c r="G19" s="19">
        <v>7</v>
      </c>
      <c r="H19" s="19">
        <v>8</v>
      </c>
      <c r="I19" s="19">
        <v>9</v>
      </c>
      <c r="J19" s="140">
        <v>10</v>
      </c>
      <c r="K19" s="141"/>
      <c r="L19" s="140">
        <v>11</v>
      </c>
      <c r="M19" s="141"/>
      <c r="N19" s="140">
        <v>12</v>
      </c>
      <c r="O19" s="141"/>
      <c r="P19" s="140">
        <v>13</v>
      </c>
      <c r="Q19" s="141"/>
      <c r="R19" s="19">
        <v>14</v>
      </c>
      <c r="S19" s="19">
        <v>15</v>
      </c>
      <c r="T19" s="19">
        <v>16</v>
      </c>
      <c r="AD19" s="21"/>
      <c r="AE19" s="21"/>
      <c r="AF19" s="21"/>
      <c r="AI19" s="21"/>
      <c r="AJ19" s="21"/>
      <c r="AK19" s="21"/>
    </row>
    <row r="20" spans="1:38" s="27" customFormat="1" ht="31.5" customHeight="1" x14ac:dyDescent="0.35">
      <c r="A20" s="22"/>
      <c r="B20" s="22"/>
      <c r="C20" s="23" t="s">
        <v>29</v>
      </c>
      <c r="D20" s="24"/>
      <c r="E20" s="25"/>
      <c r="F20" s="24"/>
      <c r="G20" s="24"/>
      <c r="H20" s="24"/>
      <c r="I20" s="24"/>
      <c r="J20" s="26"/>
      <c r="K20" s="24"/>
      <c r="L20" s="24"/>
      <c r="M20" s="24"/>
      <c r="N20" s="24"/>
      <c r="O20" s="24"/>
      <c r="P20" s="24"/>
      <c r="Q20" s="24"/>
      <c r="R20" s="24"/>
      <c r="S20" s="24"/>
      <c r="T20" s="24"/>
      <c r="AA20" s="28"/>
      <c r="AC20" s="29"/>
      <c r="AD20" s="30"/>
      <c r="AE20" s="30"/>
      <c r="AF20" s="30"/>
      <c r="AH20" s="31"/>
      <c r="AI20" s="29"/>
      <c r="AJ20" s="29"/>
      <c r="AK20" s="29"/>
      <c r="AL20" s="29"/>
    </row>
    <row r="21" spans="1:38" s="12" customFormat="1" ht="32.15" customHeight="1" x14ac:dyDescent="0.35">
      <c r="A21" s="9">
        <v>1</v>
      </c>
      <c r="B21" s="32" t="s">
        <v>30</v>
      </c>
      <c r="C21" s="33" t="s">
        <v>31</v>
      </c>
      <c r="D21" s="10" t="s">
        <v>32</v>
      </c>
      <c r="E21" s="34">
        <v>7.5</v>
      </c>
      <c r="F21" s="35">
        <v>9</v>
      </c>
      <c r="G21" s="34">
        <v>7.5</v>
      </c>
      <c r="H21" s="34" t="s">
        <v>33</v>
      </c>
      <c r="I21" s="34" t="s">
        <v>33</v>
      </c>
      <c r="J21" s="34">
        <v>7.5</v>
      </c>
      <c r="K21" s="34">
        <f>J21/E21*100</f>
        <v>100</v>
      </c>
      <c r="L21" s="34">
        <v>0</v>
      </c>
      <c r="M21" s="34">
        <f>L21/E21*100</f>
        <v>0</v>
      </c>
      <c r="N21" s="34">
        <v>0</v>
      </c>
      <c r="O21" s="34">
        <f>N21/E21*100</f>
        <v>0</v>
      </c>
      <c r="P21" s="34">
        <v>0</v>
      </c>
      <c r="Q21" s="34">
        <f>P21/E21*100</f>
        <v>0</v>
      </c>
      <c r="R21" s="34" t="s">
        <v>33</v>
      </c>
      <c r="S21" s="34" t="s">
        <v>34</v>
      </c>
      <c r="T21" s="36"/>
      <c r="U21" s="31"/>
      <c r="V21" s="31"/>
      <c r="W21" s="31"/>
      <c r="X21" s="31"/>
      <c r="AA21" s="37"/>
      <c r="AC21" s="29"/>
      <c r="AD21" s="38"/>
      <c r="AE21" s="38"/>
      <c r="AF21" s="38"/>
      <c r="AH21" s="31"/>
      <c r="AI21" s="31"/>
      <c r="AJ21" s="31"/>
      <c r="AK21" s="31"/>
      <c r="AL21" s="29"/>
    </row>
    <row r="22" spans="1:38" s="12" customFormat="1" ht="32.15" customHeight="1" x14ac:dyDescent="0.35">
      <c r="A22" s="9">
        <v>2</v>
      </c>
      <c r="B22" s="39" t="s">
        <v>35</v>
      </c>
      <c r="C22" s="33" t="s">
        <v>36</v>
      </c>
      <c r="D22" s="10" t="s">
        <v>37</v>
      </c>
      <c r="E22" s="34">
        <v>2.1</v>
      </c>
      <c r="F22" s="35" t="s">
        <v>38</v>
      </c>
      <c r="G22" s="34">
        <v>2.1</v>
      </c>
      <c r="H22" s="34" t="s">
        <v>33</v>
      </c>
      <c r="I22" s="34" t="s">
        <v>33</v>
      </c>
      <c r="J22" s="34">
        <v>2</v>
      </c>
      <c r="K22" s="34">
        <f t="shared" ref="K22:K85" si="0">J22/E22*100</f>
        <v>95.238095238095227</v>
      </c>
      <c r="L22" s="34">
        <v>0.1</v>
      </c>
      <c r="M22" s="34">
        <f t="shared" ref="M22:M85" si="1">L22/E22*100</f>
        <v>4.7619047619047619</v>
      </c>
      <c r="N22" s="34">
        <v>0</v>
      </c>
      <c r="O22" s="34">
        <f t="shared" ref="O22:O85" si="2">N22/E22*100</f>
        <v>0</v>
      </c>
      <c r="P22" s="34">
        <v>0</v>
      </c>
      <c r="Q22" s="34">
        <f t="shared" ref="Q22:Q85" si="3">P22/E22*100</f>
        <v>0</v>
      </c>
      <c r="R22" s="34" t="s">
        <v>33</v>
      </c>
      <c r="S22" s="34" t="s">
        <v>34</v>
      </c>
      <c r="T22" s="36"/>
      <c r="U22" s="31"/>
      <c r="V22" s="31"/>
      <c r="W22" s="31"/>
      <c r="X22" s="31"/>
      <c r="AA22" s="37"/>
      <c r="AC22" s="29"/>
      <c r="AD22" s="38"/>
      <c r="AE22" s="38"/>
      <c r="AF22" s="38"/>
      <c r="AH22" s="31"/>
      <c r="AI22" s="31"/>
      <c r="AJ22" s="31"/>
      <c r="AK22" s="31"/>
      <c r="AL22" s="29"/>
    </row>
    <row r="23" spans="1:38" s="12" customFormat="1" ht="32.15" customHeight="1" x14ac:dyDescent="0.35">
      <c r="A23" s="9">
        <v>3</v>
      </c>
      <c r="B23" s="32" t="s">
        <v>39</v>
      </c>
      <c r="C23" s="33" t="s">
        <v>40</v>
      </c>
      <c r="D23" s="10" t="s">
        <v>41</v>
      </c>
      <c r="E23" s="34">
        <v>2.41</v>
      </c>
      <c r="F23" s="35">
        <v>6</v>
      </c>
      <c r="G23" s="34">
        <v>2.41</v>
      </c>
      <c r="H23" s="34" t="s">
        <v>33</v>
      </c>
      <c r="I23" s="34" t="s">
        <v>33</v>
      </c>
      <c r="J23" s="34">
        <v>2.41</v>
      </c>
      <c r="K23" s="34">
        <f t="shared" si="0"/>
        <v>100</v>
      </c>
      <c r="L23" s="34">
        <v>0</v>
      </c>
      <c r="M23" s="34">
        <f t="shared" si="1"/>
        <v>0</v>
      </c>
      <c r="N23" s="34">
        <v>0</v>
      </c>
      <c r="O23" s="34">
        <f t="shared" si="2"/>
        <v>0</v>
      </c>
      <c r="P23" s="34">
        <v>0</v>
      </c>
      <c r="Q23" s="34">
        <f t="shared" si="3"/>
        <v>0</v>
      </c>
      <c r="R23" s="34" t="s">
        <v>33</v>
      </c>
      <c r="S23" s="34" t="s">
        <v>34</v>
      </c>
      <c r="T23" s="36"/>
      <c r="U23" s="31"/>
      <c r="V23" s="31"/>
      <c r="W23" s="31"/>
      <c r="X23" s="31"/>
      <c r="AA23" s="37"/>
      <c r="AC23" s="29"/>
      <c r="AD23" s="38"/>
      <c r="AE23" s="38"/>
      <c r="AF23" s="38"/>
      <c r="AH23" s="31"/>
      <c r="AI23" s="31"/>
      <c r="AJ23" s="31"/>
      <c r="AK23" s="31"/>
      <c r="AL23" s="29"/>
    </row>
    <row r="24" spans="1:38" s="12" customFormat="1" ht="32.15" customHeight="1" x14ac:dyDescent="0.35">
      <c r="A24" s="9">
        <v>4</v>
      </c>
      <c r="B24" s="32" t="s">
        <v>42</v>
      </c>
      <c r="C24" s="33" t="s">
        <v>43</v>
      </c>
      <c r="D24" s="10" t="s">
        <v>44</v>
      </c>
      <c r="E24" s="34">
        <v>2.62</v>
      </c>
      <c r="F24" s="35">
        <v>6</v>
      </c>
      <c r="G24" s="34">
        <v>2.62</v>
      </c>
      <c r="H24" s="34" t="s">
        <v>33</v>
      </c>
      <c r="I24" s="34" t="s">
        <v>33</v>
      </c>
      <c r="J24" s="34">
        <v>2.62</v>
      </c>
      <c r="K24" s="34">
        <f t="shared" si="0"/>
        <v>100</v>
      </c>
      <c r="L24" s="34">
        <v>0</v>
      </c>
      <c r="M24" s="34">
        <f t="shared" si="1"/>
        <v>0</v>
      </c>
      <c r="N24" s="34">
        <v>0</v>
      </c>
      <c r="O24" s="34">
        <f t="shared" si="2"/>
        <v>0</v>
      </c>
      <c r="P24" s="34">
        <v>0</v>
      </c>
      <c r="Q24" s="34">
        <f t="shared" si="3"/>
        <v>0</v>
      </c>
      <c r="R24" s="34" t="s">
        <v>33</v>
      </c>
      <c r="S24" s="34" t="s">
        <v>34</v>
      </c>
      <c r="T24" s="36"/>
      <c r="U24" s="31"/>
      <c r="V24" s="31"/>
      <c r="W24" s="31"/>
      <c r="X24" s="31"/>
      <c r="AA24" s="37"/>
      <c r="AC24" s="29"/>
      <c r="AD24" s="38"/>
      <c r="AE24" s="38"/>
      <c r="AF24" s="38"/>
      <c r="AH24" s="31"/>
      <c r="AI24" s="31"/>
      <c r="AJ24" s="31"/>
      <c r="AK24" s="31"/>
      <c r="AL24" s="29"/>
    </row>
    <row r="25" spans="1:38" s="12" customFormat="1" ht="32.15" customHeight="1" x14ac:dyDescent="0.35">
      <c r="A25" s="9">
        <v>5</v>
      </c>
      <c r="B25" s="32" t="s">
        <v>45</v>
      </c>
      <c r="C25" s="33" t="s">
        <v>46</v>
      </c>
      <c r="D25" s="10" t="s">
        <v>47</v>
      </c>
      <c r="E25" s="34">
        <v>0.55000000000000004</v>
      </c>
      <c r="F25" s="35">
        <v>9</v>
      </c>
      <c r="G25" s="34">
        <v>0.55000000000000004</v>
      </c>
      <c r="H25" s="34" t="s">
        <v>33</v>
      </c>
      <c r="I25" s="34" t="s">
        <v>33</v>
      </c>
      <c r="J25" s="34">
        <v>0.55000000000000004</v>
      </c>
      <c r="K25" s="34">
        <f t="shared" si="0"/>
        <v>100</v>
      </c>
      <c r="L25" s="34">
        <v>0</v>
      </c>
      <c r="M25" s="34">
        <f t="shared" si="1"/>
        <v>0</v>
      </c>
      <c r="N25" s="34">
        <v>0</v>
      </c>
      <c r="O25" s="34">
        <f t="shared" si="2"/>
        <v>0</v>
      </c>
      <c r="P25" s="34">
        <v>0</v>
      </c>
      <c r="Q25" s="34">
        <f t="shared" si="3"/>
        <v>0</v>
      </c>
      <c r="R25" s="34" t="s">
        <v>33</v>
      </c>
      <c r="S25" s="34" t="s">
        <v>34</v>
      </c>
      <c r="T25" s="36"/>
      <c r="U25" s="31"/>
      <c r="V25" s="31"/>
      <c r="W25" s="31"/>
      <c r="X25" s="31"/>
      <c r="AA25" s="37"/>
      <c r="AC25" s="29"/>
      <c r="AD25" s="38"/>
      <c r="AE25" s="38"/>
      <c r="AF25" s="38"/>
      <c r="AH25" s="31"/>
      <c r="AI25" s="31"/>
      <c r="AJ25" s="31"/>
      <c r="AK25" s="31"/>
      <c r="AL25" s="29"/>
    </row>
    <row r="26" spans="1:38" s="12" customFormat="1" ht="32.15" customHeight="1" x14ac:dyDescent="0.35">
      <c r="A26" s="9">
        <v>6</v>
      </c>
      <c r="B26" s="32" t="s">
        <v>48</v>
      </c>
      <c r="C26" s="33" t="s">
        <v>49</v>
      </c>
      <c r="D26" s="10" t="s">
        <v>47</v>
      </c>
      <c r="E26" s="34">
        <v>1.1499999999999999</v>
      </c>
      <c r="F26" s="35">
        <v>9</v>
      </c>
      <c r="G26" s="34">
        <v>1.1499999999999999</v>
      </c>
      <c r="H26" s="34" t="s">
        <v>33</v>
      </c>
      <c r="I26" s="34" t="s">
        <v>33</v>
      </c>
      <c r="J26" s="34">
        <v>1.1499999999999999</v>
      </c>
      <c r="K26" s="34">
        <f t="shared" si="0"/>
        <v>100</v>
      </c>
      <c r="L26" s="34">
        <v>0</v>
      </c>
      <c r="M26" s="34">
        <f t="shared" si="1"/>
        <v>0</v>
      </c>
      <c r="N26" s="34">
        <v>0</v>
      </c>
      <c r="O26" s="34">
        <f t="shared" si="2"/>
        <v>0</v>
      </c>
      <c r="P26" s="34">
        <v>0</v>
      </c>
      <c r="Q26" s="34">
        <f t="shared" si="3"/>
        <v>0</v>
      </c>
      <c r="R26" s="34" t="s">
        <v>33</v>
      </c>
      <c r="S26" s="34" t="s">
        <v>34</v>
      </c>
      <c r="T26" s="36"/>
      <c r="U26" s="31"/>
      <c r="V26" s="31"/>
      <c r="W26" s="31"/>
      <c r="X26" s="31"/>
      <c r="AA26" s="37"/>
      <c r="AC26" s="29"/>
      <c r="AD26" s="38"/>
      <c r="AE26" s="38"/>
      <c r="AF26" s="38"/>
      <c r="AH26" s="31"/>
      <c r="AI26" s="31"/>
      <c r="AJ26" s="31"/>
      <c r="AK26" s="31"/>
      <c r="AL26" s="29"/>
    </row>
    <row r="27" spans="1:38" s="12" customFormat="1" ht="32.15" customHeight="1" x14ac:dyDescent="0.35">
      <c r="A27" s="9">
        <v>7</v>
      </c>
      <c r="B27" s="32" t="s">
        <v>50</v>
      </c>
      <c r="C27" s="33" t="s">
        <v>51</v>
      </c>
      <c r="D27" s="10" t="s">
        <v>52</v>
      </c>
      <c r="E27" s="34">
        <v>2</v>
      </c>
      <c r="F27" s="35">
        <v>6</v>
      </c>
      <c r="G27" s="34">
        <v>2</v>
      </c>
      <c r="H27" s="34" t="s">
        <v>33</v>
      </c>
      <c r="I27" s="34" t="s">
        <v>33</v>
      </c>
      <c r="J27" s="34">
        <v>2</v>
      </c>
      <c r="K27" s="34">
        <f t="shared" si="0"/>
        <v>100</v>
      </c>
      <c r="L27" s="34">
        <v>0</v>
      </c>
      <c r="M27" s="34">
        <f t="shared" si="1"/>
        <v>0</v>
      </c>
      <c r="N27" s="34">
        <v>0</v>
      </c>
      <c r="O27" s="34">
        <f t="shared" si="2"/>
        <v>0</v>
      </c>
      <c r="P27" s="34">
        <v>0</v>
      </c>
      <c r="Q27" s="34">
        <f t="shared" si="3"/>
        <v>0</v>
      </c>
      <c r="R27" s="34" t="s">
        <v>33</v>
      </c>
      <c r="S27" s="34" t="s">
        <v>34</v>
      </c>
      <c r="T27" s="36"/>
      <c r="U27" s="31"/>
      <c r="V27" s="31"/>
      <c r="W27" s="31"/>
      <c r="X27" s="31"/>
      <c r="AA27" s="31"/>
      <c r="AH27" s="31"/>
      <c r="AL27" s="31"/>
    </row>
    <row r="28" spans="1:38" s="12" customFormat="1" ht="32.15" customHeight="1" x14ac:dyDescent="0.35">
      <c r="A28" s="9">
        <v>8</v>
      </c>
      <c r="B28" s="32" t="s">
        <v>53</v>
      </c>
      <c r="C28" s="33" t="s">
        <v>54</v>
      </c>
      <c r="D28" s="10" t="s">
        <v>41</v>
      </c>
      <c r="E28" s="34">
        <v>2.1</v>
      </c>
      <c r="F28" s="35" t="s">
        <v>55</v>
      </c>
      <c r="G28" s="34">
        <v>2.1</v>
      </c>
      <c r="H28" s="34" t="s">
        <v>33</v>
      </c>
      <c r="I28" s="34" t="s">
        <v>33</v>
      </c>
      <c r="J28" s="34">
        <v>2.1</v>
      </c>
      <c r="K28" s="34">
        <f t="shared" si="0"/>
        <v>100</v>
      </c>
      <c r="L28" s="34">
        <v>0</v>
      </c>
      <c r="M28" s="34">
        <f t="shared" si="1"/>
        <v>0</v>
      </c>
      <c r="N28" s="34">
        <v>0</v>
      </c>
      <c r="O28" s="34">
        <f t="shared" si="2"/>
        <v>0</v>
      </c>
      <c r="P28" s="34">
        <v>0</v>
      </c>
      <c r="Q28" s="34">
        <f t="shared" si="3"/>
        <v>0</v>
      </c>
      <c r="R28" s="34" t="s">
        <v>33</v>
      </c>
      <c r="S28" s="34" t="s">
        <v>34</v>
      </c>
      <c r="T28" s="36"/>
      <c r="U28" s="31"/>
      <c r="V28" s="31"/>
      <c r="W28" s="31"/>
      <c r="X28" s="31"/>
      <c r="AD28" s="40"/>
      <c r="AE28" s="40"/>
      <c r="AF28" s="40"/>
    </row>
    <row r="29" spans="1:38" s="12" customFormat="1" ht="32.15" customHeight="1" x14ac:dyDescent="0.35">
      <c r="A29" s="9">
        <v>9</v>
      </c>
      <c r="B29" s="32" t="s">
        <v>56</v>
      </c>
      <c r="C29" s="33" t="s">
        <v>57</v>
      </c>
      <c r="D29" s="10" t="s">
        <v>32</v>
      </c>
      <c r="E29" s="34">
        <v>2.15</v>
      </c>
      <c r="F29" s="35">
        <v>12</v>
      </c>
      <c r="G29" s="34">
        <v>2.15</v>
      </c>
      <c r="H29" s="34" t="s">
        <v>33</v>
      </c>
      <c r="I29" s="34" t="s">
        <v>33</v>
      </c>
      <c r="J29" s="34">
        <v>2.15</v>
      </c>
      <c r="K29" s="34">
        <f t="shared" si="0"/>
        <v>100</v>
      </c>
      <c r="L29" s="34">
        <v>0</v>
      </c>
      <c r="M29" s="34">
        <f t="shared" si="1"/>
        <v>0</v>
      </c>
      <c r="N29" s="34">
        <v>0</v>
      </c>
      <c r="O29" s="34">
        <f t="shared" si="2"/>
        <v>0</v>
      </c>
      <c r="P29" s="34">
        <v>0</v>
      </c>
      <c r="Q29" s="34">
        <f t="shared" si="3"/>
        <v>0</v>
      </c>
      <c r="R29" s="34" t="s">
        <v>33</v>
      </c>
      <c r="S29" s="34" t="s">
        <v>34</v>
      </c>
      <c r="T29" s="36"/>
      <c r="U29" s="31"/>
      <c r="V29" s="31"/>
      <c r="W29" s="31"/>
      <c r="X29" s="31"/>
      <c r="AD29" s="41"/>
      <c r="AE29" s="41"/>
      <c r="AF29" s="41"/>
    </row>
    <row r="30" spans="1:38" s="12" customFormat="1" ht="32.15" customHeight="1" x14ac:dyDescent="0.35">
      <c r="A30" s="9">
        <v>10</v>
      </c>
      <c r="B30" s="39" t="s">
        <v>58</v>
      </c>
      <c r="C30" s="33" t="s">
        <v>59</v>
      </c>
      <c r="D30" s="10" t="s">
        <v>60</v>
      </c>
      <c r="E30" s="34">
        <v>18.27</v>
      </c>
      <c r="F30" s="35">
        <v>6</v>
      </c>
      <c r="G30" s="34">
        <v>18.27</v>
      </c>
      <c r="H30" s="34" t="s">
        <v>33</v>
      </c>
      <c r="I30" s="34" t="s">
        <v>33</v>
      </c>
      <c r="J30" s="34">
        <f>17.6-0.13</f>
        <v>17.470000000000002</v>
      </c>
      <c r="K30" s="34">
        <f t="shared" si="0"/>
        <v>95.621237000547367</v>
      </c>
      <c r="L30" s="34">
        <v>0.6</v>
      </c>
      <c r="M30" s="34">
        <f t="shared" si="1"/>
        <v>3.284072249589491</v>
      </c>
      <c r="N30" s="34">
        <v>0.2</v>
      </c>
      <c r="O30" s="34">
        <f t="shared" si="2"/>
        <v>1.0946907498631637</v>
      </c>
      <c r="P30" s="34">
        <v>0</v>
      </c>
      <c r="Q30" s="34">
        <f t="shared" si="3"/>
        <v>0</v>
      </c>
      <c r="R30" s="34" t="s">
        <v>33</v>
      </c>
      <c r="S30" s="34" t="s">
        <v>61</v>
      </c>
      <c r="T30" s="36"/>
      <c r="U30" s="31"/>
      <c r="V30" s="31"/>
      <c r="W30" s="31"/>
      <c r="X30" s="31"/>
      <c r="Y30" s="31"/>
      <c r="AD30" s="41"/>
      <c r="AE30" s="41"/>
      <c r="AF30" s="40"/>
    </row>
    <row r="31" spans="1:38" s="12" customFormat="1" ht="32.15" customHeight="1" x14ac:dyDescent="0.35">
      <c r="A31" s="9">
        <v>11</v>
      </c>
      <c r="B31" s="39" t="s">
        <v>62</v>
      </c>
      <c r="C31" s="33" t="s">
        <v>63</v>
      </c>
      <c r="D31" s="10" t="s">
        <v>64</v>
      </c>
      <c r="E31" s="34">
        <v>15.78</v>
      </c>
      <c r="F31" s="35">
        <v>6</v>
      </c>
      <c r="G31" s="34">
        <v>15.78</v>
      </c>
      <c r="H31" s="34" t="s">
        <v>33</v>
      </c>
      <c r="I31" s="34" t="s">
        <v>33</v>
      </c>
      <c r="J31" s="34">
        <v>15.78</v>
      </c>
      <c r="K31" s="34">
        <f t="shared" si="0"/>
        <v>100</v>
      </c>
      <c r="L31" s="34">
        <v>0</v>
      </c>
      <c r="M31" s="34">
        <f t="shared" si="1"/>
        <v>0</v>
      </c>
      <c r="N31" s="34">
        <v>0</v>
      </c>
      <c r="O31" s="34">
        <f t="shared" si="2"/>
        <v>0</v>
      </c>
      <c r="P31" s="34">
        <v>0</v>
      </c>
      <c r="Q31" s="34">
        <f t="shared" si="3"/>
        <v>0</v>
      </c>
      <c r="R31" s="34" t="s">
        <v>33</v>
      </c>
      <c r="S31" s="34" t="s">
        <v>61</v>
      </c>
      <c r="T31" s="36"/>
      <c r="U31" s="31"/>
      <c r="V31" s="31"/>
      <c r="W31" s="31"/>
      <c r="X31" s="31"/>
    </row>
    <row r="32" spans="1:38" s="12" customFormat="1" ht="32.15" customHeight="1" x14ac:dyDescent="0.35">
      <c r="A32" s="9">
        <v>12</v>
      </c>
      <c r="B32" s="39" t="s">
        <v>65</v>
      </c>
      <c r="C32" s="33" t="s">
        <v>66</v>
      </c>
      <c r="D32" s="10" t="s">
        <v>67</v>
      </c>
      <c r="E32" s="34">
        <v>12.07</v>
      </c>
      <c r="F32" s="35">
        <v>4.5</v>
      </c>
      <c r="G32" s="34">
        <v>12.07</v>
      </c>
      <c r="H32" s="34" t="s">
        <v>33</v>
      </c>
      <c r="I32" s="34" t="s">
        <v>33</v>
      </c>
      <c r="J32" s="34">
        <v>11.57</v>
      </c>
      <c r="K32" s="34">
        <f t="shared" si="0"/>
        <v>95.85749792874897</v>
      </c>
      <c r="L32" s="34">
        <v>0.5</v>
      </c>
      <c r="M32" s="34">
        <f t="shared" si="1"/>
        <v>4.1425020712510356</v>
      </c>
      <c r="N32" s="34">
        <v>0</v>
      </c>
      <c r="O32" s="34">
        <f t="shared" si="2"/>
        <v>0</v>
      </c>
      <c r="P32" s="34">
        <v>0</v>
      </c>
      <c r="Q32" s="34">
        <f t="shared" si="3"/>
        <v>0</v>
      </c>
      <c r="R32" s="34" t="s">
        <v>33</v>
      </c>
      <c r="S32" s="34" t="s">
        <v>34</v>
      </c>
      <c r="T32" s="36"/>
      <c r="U32" s="31"/>
      <c r="V32" s="31"/>
      <c r="W32" s="31"/>
      <c r="X32" s="31"/>
    </row>
    <row r="33" spans="1:26" s="12" customFormat="1" ht="32.15" customHeight="1" x14ac:dyDescent="0.35">
      <c r="A33" s="9">
        <v>13</v>
      </c>
      <c r="B33" s="39" t="s">
        <v>68</v>
      </c>
      <c r="C33" s="33" t="s">
        <v>69</v>
      </c>
      <c r="D33" s="10" t="s">
        <v>60</v>
      </c>
      <c r="E33" s="34">
        <v>4.5599999999999996</v>
      </c>
      <c r="F33" s="35">
        <v>4.5</v>
      </c>
      <c r="G33" s="34">
        <v>4.5599999999999996</v>
      </c>
      <c r="H33" s="34" t="s">
        <v>33</v>
      </c>
      <c r="I33" s="34" t="s">
        <v>33</v>
      </c>
      <c r="J33" s="34">
        <v>4.26</v>
      </c>
      <c r="K33" s="34">
        <f t="shared" si="0"/>
        <v>93.421052631578945</v>
      </c>
      <c r="L33" s="34">
        <v>0.3</v>
      </c>
      <c r="M33" s="34">
        <f t="shared" si="1"/>
        <v>6.5789473684210522</v>
      </c>
      <c r="N33" s="34">
        <v>0</v>
      </c>
      <c r="O33" s="34">
        <f t="shared" si="2"/>
        <v>0</v>
      </c>
      <c r="P33" s="34">
        <v>0</v>
      </c>
      <c r="Q33" s="34">
        <f t="shared" si="3"/>
        <v>0</v>
      </c>
      <c r="R33" s="34" t="s">
        <v>33</v>
      </c>
      <c r="S33" s="34" t="s">
        <v>61</v>
      </c>
      <c r="T33" s="36"/>
      <c r="U33" s="31"/>
      <c r="V33" s="31"/>
      <c r="W33" s="31"/>
      <c r="X33" s="31"/>
    </row>
    <row r="34" spans="1:26" s="12" customFormat="1" ht="32.15" customHeight="1" x14ac:dyDescent="0.35">
      <c r="A34" s="9">
        <v>14</v>
      </c>
      <c r="B34" s="39" t="s">
        <v>70</v>
      </c>
      <c r="C34" s="33" t="s">
        <v>71</v>
      </c>
      <c r="D34" s="10" t="s">
        <v>72</v>
      </c>
      <c r="E34" s="34">
        <v>11</v>
      </c>
      <c r="F34" s="35" t="s">
        <v>73</v>
      </c>
      <c r="G34" s="34">
        <v>11</v>
      </c>
      <c r="H34" s="34" t="s">
        <v>33</v>
      </c>
      <c r="I34" s="34" t="s">
        <v>33</v>
      </c>
      <c r="J34" s="34">
        <v>5.5</v>
      </c>
      <c r="K34" s="34">
        <f t="shared" si="0"/>
        <v>50</v>
      </c>
      <c r="L34" s="34">
        <v>5</v>
      </c>
      <c r="M34" s="34">
        <f t="shared" si="1"/>
        <v>45.454545454545453</v>
      </c>
      <c r="N34" s="34">
        <v>0.5</v>
      </c>
      <c r="O34" s="34">
        <f t="shared" si="2"/>
        <v>4.5454545454545459</v>
      </c>
      <c r="P34" s="34">
        <v>0</v>
      </c>
      <c r="Q34" s="34">
        <f t="shared" si="3"/>
        <v>0</v>
      </c>
      <c r="R34" s="34" t="s">
        <v>33</v>
      </c>
      <c r="S34" s="34" t="s">
        <v>61</v>
      </c>
      <c r="T34" s="36"/>
      <c r="U34" s="31"/>
      <c r="V34" s="31"/>
      <c r="W34" s="31"/>
      <c r="X34" s="31"/>
    </row>
    <row r="35" spans="1:26" s="12" customFormat="1" ht="32.15" customHeight="1" x14ac:dyDescent="0.35">
      <c r="A35" s="9">
        <v>15</v>
      </c>
      <c r="B35" s="39" t="s">
        <v>74</v>
      </c>
      <c r="C35" s="33" t="s">
        <v>75</v>
      </c>
      <c r="D35" s="10" t="s">
        <v>72</v>
      </c>
      <c r="E35" s="34">
        <v>7.13</v>
      </c>
      <c r="F35" s="35" t="s">
        <v>76</v>
      </c>
      <c r="G35" s="34">
        <v>7.13</v>
      </c>
      <c r="H35" s="34" t="s">
        <v>33</v>
      </c>
      <c r="I35" s="34" t="s">
        <v>33</v>
      </c>
      <c r="J35" s="34">
        <v>4.13</v>
      </c>
      <c r="K35" s="34">
        <f t="shared" si="0"/>
        <v>57.924263674614309</v>
      </c>
      <c r="L35" s="34">
        <v>2.1</v>
      </c>
      <c r="M35" s="34">
        <f t="shared" si="1"/>
        <v>29.453015427769984</v>
      </c>
      <c r="N35" s="34">
        <v>0.5</v>
      </c>
      <c r="O35" s="34">
        <f t="shared" si="2"/>
        <v>7.0126227208976157</v>
      </c>
      <c r="P35" s="34">
        <v>0.4</v>
      </c>
      <c r="Q35" s="34">
        <f t="shared" si="3"/>
        <v>5.6100981767180933</v>
      </c>
      <c r="R35" s="34" t="s">
        <v>33</v>
      </c>
      <c r="S35" s="34" t="s">
        <v>61</v>
      </c>
      <c r="T35" s="36"/>
      <c r="U35" s="31"/>
      <c r="V35" s="31"/>
      <c r="W35" s="31"/>
      <c r="X35" s="31"/>
    </row>
    <row r="36" spans="1:26" s="12" customFormat="1" ht="31.5" customHeight="1" x14ac:dyDescent="0.35">
      <c r="A36" s="9">
        <v>16</v>
      </c>
      <c r="B36" s="42" t="s">
        <v>77</v>
      </c>
      <c r="C36" s="33" t="s">
        <v>78</v>
      </c>
      <c r="D36" s="10" t="s">
        <v>79</v>
      </c>
      <c r="E36" s="34">
        <v>33.5</v>
      </c>
      <c r="F36" s="35" t="s">
        <v>80</v>
      </c>
      <c r="G36" s="34">
        <v>33.5</v>
      </c>
      <c r="H36" s="34" t="s">
        <v>33</v>
      </c>
      <c r="I36" s="34" t="s">
        <v>33</v>
      </c>
      <c r="J36" s="34">
        <v>25.6</v>
      </c>
      <c r="K36" s="34">
        <f t="shared" si="0"/>
        <v>76.417910447761201</v>
      </c>
      <c r="L36" s="34">
        <v>2</v>
      </c>
      <c r="M36" s="34">
        <f t="shared" si="1"/>
        <v>5.9701492537313428</v>
      </c>
      <c r="N36" s="34">
        <v>0.2</v>
      </c>
      <c r="O36" s="34">
        <f t="shared" si="2"/>
        <v>0.59701492537313439</v>
      </c>
      <c r="P36" s="34">
        <v>5.7</v>
      </c>
      <c r="Q36" s="34">
        <f t="shared" si="3"/>
        <v>17.014925373134329</v>
      </c>
      <c r="R36" s="34" t="s">
        <v>33</v>
      </c>
      <c r="S36" s="34" t="s">
        <v>61</v>
      </c>
      <c r="T36" s="36"/>
      <c r="U36" s="31"/>
      <c r="V36" s="31"/>
      <c r="W36" s="31"/>
      <c r="X36" s="31"/>
      <c r="Y36" s="31"/>
    </row>
    <row r="37" spans="1:26" s="12" customFormat="1" ht="32.15" customHeight="1" x14ac:dyDescent="0.35">
      <c r="A37" s="9">
        <v>17</v>
      </c>
      <c r="B37" s="42" t="s">
        <v>81</v>
      </c>
      <c r="C37" s="33" t="s">
        <v>82</v>
      </c>
      <c r="D37" s="10" t="s">
        <v>79</v>
      </c>
      <c r="E37" s="34">
        <v>29</v>
      </c>
      <c r="F37" s="35" t="s">
        <v>83</v>
      </c>
      <c r="G37" s="34">
        <v>29</v>
      </c>
      <c r="H37" s="34" t="s">
        <v>33</v>
      </c>
      <c r="I37" s="34" t="s">
        <v>33</v>
      </c>
      <c r="J37" s="34">
        <v>21.2</v>
      </c>
      <c r="K37" s="34">
        <f t="shared" si="0"/>
        <v>73.103448275862064</v>
      </c>
      <c r="L37" s="34">
        <v>3.3</v>
      </c>
      <c r="M37" s="34">
        <f t="shared" si="1"/>
        <v>11.379310344827585</v>
      </c>
      <c r="N37" s="34">
        <v>0.5</v>
      </c>
      <c r="O37" s="34">
        <f t="shared" si="2"/>
        <v>1.7241379310344827</v>
      </c>
      <c r="P37" s="34">
        <v>4</v>
      </c>
      <c r="Q37" s="34">
        <f t="shared" si="3"/>
        <v>13.793103448275861</v>
      </c>
      <c r="R37" s="34" t="s">
        <v>33</v>
      </c>
      <c r="S37" s="34" t="s">
        <v>61</v>
      </c>
      <c r="T37" s="36"/>
      <c r="U37" s="31"/>
      <c r="V37" s="31"/>
      <c r="W37" s="31"/>
      <c r="X37" s="31"/>
    </row>
    <row r="38" spans="1:26" s="12" customFormat="1" ht="32.15" customHeight="1" x14ac:dyDescent="0.35">
      <c r="A38" s="9">
        <v>18</v>
      </c>
      <c r="B38" s="42" t="s">
        <v>84</v>
      </c>
      <c r="C38" s="43" t="s">
        <v>85</v>
      </c>
      <c r="D38" s="10" t="s">
        <v>86</v>
      </c>
      <c r="E38" s="34">
        <v>13.8</v>
      </c>
      <c r="F38" s="35">
        <v>4</v>
      </c>
      <c r="G38" s="34">
        <v>13.8</v>
      </c>
      <c r="H38" s="34" t="s">
        <v>33</v>
      </c>
      <c r="I38" s="34" t="s">
        <v>33</v>
      </c>
      <c r="J38" s="34">
        <v>9.5</v>
      </c>
      <c r="K38" s="34">
        <f t="shared" si="0"/>
        <v>68.840579710144922</v>
      </c>
      <c r="L38" s="34">
        <v>0.5</v>
      </c>
      <c r="M38" s="34">
        <f t="shared" si="1"/>
        <v>3.6231884057971016</v>
      </c>
      <c r="N38" s="34">
        <v>0.1</v>
      </c>
      <c r="O38" s="34">
        <f t="shared" si="2"/>
        <v>0.72463768115942029</v>
      </c>
      <c r="P38" s="34">
        <v>3.7</v>
      </c>
      <c r="Q38" s="34">
        <f t="shared" si="3"/>
        <v>26.811594202898554</v>
      </c>
      <c r="R38" s="34" t="s">
        <v>33</v>
      </c>
      <c r="S38" s="34" t="s">
        <v>61</v>
      </c>
      <c r="T38" s="36"/>
      <c r="U38" s="31"/>
      <c r="V38" s="31"/>
      <c r="W38" s="31"/>
      <c r="X38" s="31"/>
    </row>
    <row r="39" spans="1:26" s="12" customFormat="1" ht="32.15" customHeight="1" x14ac:dyDescent="0.35">
      <c r="A39" s="9">
        <v>19</v>
      </c>
      <c r="B39" s="42" t="s">
        <v>87</v>
      </c>
      <c r="C39" s="33" t="s">
        <v>88</v>
      </c>
      <c r="D39" s="10" t="s">
        <v>89</v>
      </c>
      <c r="E39" s="34">
        <v>24.4</v>
      </c>
      <c r="F39" s="35" t="s">
        <v>90</v>
      </c>
      <c r="G39" s="34">
        <v>24.4</v>
      </c>
      <c r="H39" s="34" t="s">
        <v>33</v>
      </c>
      <c r="I39" s="34" t="s">
        <v>33</v>
      </c>
      <c r="J39" s="34">
        <f>17.8-0.1</f>
        <v>17.7</v>
      </c>
      <c r="K39" s="34">
        <f t="shared" si="0"/>
        <v>72.540983606557376</v>
      </c>
      <c r="L39" s="34">
        <v>1.1000000000000001</v>
      </c>
      <c r="M39" s="34">
        <f t="shared" si="1"/>
        <v>4.5081967213114762</v>
      </c>
      <c r="N39" s="34">
        <v>0.3</v>
      </c>
      <c r="O39" s="34">
        <f t="shared" si="2"/>
        <v>1.2295081967213115</v>
      </c>
      <c r="P39" s="34">
        <v>5.3</v>
      </c>
      <c r="Q39" s="34">
        <f t="shared" si="3"/>
        <v>21.721311475409838</v>
      </c>
      <c r="R39" s="34" t="s">
        <v>33</v>
      </c>
      <c r="S39" s="34" t="s">
        <v>34</v>
      </c>
      <c r="T39" s="36"/>
      <c r="U39" s="31"/>
      <c r="V39" s="31"/>
      <c r="W39" s="31"/>
      <c r="X39" s="31"/>
      <c r="Y39" s="41"/>
      <c r="Z39" s="41"/>
    </row>
    <row r="40" spans="1:26" s="12" customFormat="1" ht="32.15" customHeight="1" x14ac:dyDescent="0.35">
      <c r="A40" s="9">
        <v>20</v>
      </c>
      <c r="B40" s="42" t="s">
        <v>91</v>
      </c>
      <c r="C40" s="33" t="s">
        <v>92</v>
      </c>
      <c r="D40" s="10" t="s">
        <v>93</v>
      </c>
      <c r="E40" s="34">
        <v>22.05</v>
      </c>
      <c r="F40" s="35" t="s">
        <v>94</v>
      </c>
      <c r="G40" s="34">
        <v>22.05</v>
      </c>
      <c r="H40" s="34" t="s">
        <v>33</v>
      </c>
      <c r="I40" s="34" t="s">
        <v>33</v>
      </c>
      <c r="J40" s="34">
        <f>17.2-0.15</f>
        <v>17.05</v>
      </c>
      <c r="K40" s="34">
        <f t="shared" si="0"/>
        <v>77.324263038548764</v>
      </c>
      <c r="L40" s="34">
        <v>2.6</v>
      </c>
      <c r="M40" s="34">
        <f t="shared" si="1"/>
        <v>11.791383219954648</v>
      </c>
      <c r="N40" s="34">
        <v>0.1</v>
      </c>
      <c r="O40" s="34">
        <f t="shared" si="2"/>
        <v>0.45351473922902497</v>
      </c>
      <c r="P40" s="34">
        <v>2.2999999999999998</v>
      </c>
      <c r="Q40" s="34">
        <f t="shared" si="3"/>
        <v>10.430839002267572</v>
      </c>
      <c r="R40" s="34" t="s">
        <v>33</v>
      </c>
      <c r="S40" s="34" t="s">
        <v>61</v>
      </c>
      <c r="T40" s="36"/>
      <c r="U40" s="31"/>
      <c r="V40" s="31"/>
      <c r="W40" s="31"/>
      <c r="X40" s="31"/>
      <c r="Y40" s="31"/>
      <c r="Z40" s="40"/>
    </row>
    <row r="41" spans="1:26" s="12" customFormat="1" ht="32.15" customHeight="1" x14ac:dyDescent="0.35">
      <c r="A41" s="9">
        <v>21</v>
      </c>
      <c r="B41" s="32" t="s">
        <v>95</v>
      </c>
      <c r="C41" s="33" t="s">
        <v>96</v>
      </c>
      <c r="D41" s="10" t="s">
        <v>41</v>
      </c>
      <c r="E41" s="34">
        <v>6.7</v>
      </c>
      <c r="F41" s="35" t="s">
        <v>97</v>
      </c>
      <c r="G41" s="34">
        <v>6.7</v>
      </c>
      <c r="H41" s="44">
        <v>0</v>
      </c>
      <c r="I41" s="34" t="s">
        <v>33</v>
      </c>
      <c r="J41" s="34">
        <v>6.7</v>
      </c>
      <c r="K41" s="34">
        <f t="shared" si="0"/>
        <v>100</v>
      </c>
      <c r="L41" s="34">
        <v>0</v>
      </c>
      <c r="M41" s="34">
        <f t="shared" si="1"/>
        <v>0</v>
      </c>
      <c r="N41" s="34">
        <v>0</v>
      </c>
      <c r="O41" s="34">
        <f t="shared" si="2"/>
        <v>0</v>
      </c>
      <c r="P41" s="34">
        <v>0</v>
      </c>
      <c r="Q41" s="34">
        <f t="shared" si="3"/>
        <v>0</v>
      </c>
      <c r="R41" s="34" t="s">
        <v>33</v>
      </c>
      <c r="S41" s="34" t="s">
        <v>34</v>
      </c>
      <c r="T41" s="36"/>
      <c r="U41" s="31"/>
      <c r="V41" s="31"/>
      <c r="W41" s="31"/>
      <c r="X41" s="31"/>
      <c r="Y41" s="41"/>
      <c r="Z41" s="41"/>
    </row>
    <row r="42" spans="1:26" s="12" customFormat="1" ht="32.15" customHeight="1" x14ac:dyDescent="0.35">
      <c r="A42" s="9">
        <v>22</v>
      </c>
      <c r="B42" s="45" t="s">
        <v>98</v>
      </c>
      <c r="C42" s="33" t="s">
        <v>99</v>
      </c>
      <c r="D42" s="10" t="s">
        <v>100</v>
      </c>
      <c r="E42" s="34">
        <v>21.73</v>
      </c>
      <c r="F42" s="35">
        <v>7</v>
      </c>
      <c r="G42" s="34">
        <v>21.73</v>
      </c>
      <c r="H42" s="34" t="s">
        <v>33</v>
      </c>
      <c r="I42" s="34" t="s">
        <v>33</v>
      </c>
      <c r="J42" s="34">
        <f>20.8-0.07</f>
        <v>20.73</v>
      </c>
      <c r="K42" s="34">
        <f t="shared" si="0"/>
        <v>95.398067188219045</v>
      </c>
      <c r="L42" s="34">
        <v>0.9</v>
      </c>
      <c r="M42" s="34">
        <f t="shared" si="1"/>
        <v>4.1417395306028535</v>
      </c>
      <c r="N42" s="34">
        <v>0</v>
      </c>
      <c r="O42" s="34">
        <f t="shared" si="2"/>
        <v>0</v>
      </c>
      <c r="P42" s="34">
        <v>0.1</v>
      </c>
      <c r="Q42" s="34">
        <f t="shared" si="3"/>
        <v>0.46019328117809483</v>
      </c>
      <c r="R42" s="34" t="s">
        <v>33</v>
      </c>
      <c r="S42" s="34" t="s">
        <v>34</v>
      </c>
      <c r="T42" s="36"/>
      <c r="U42" s="31"/>
      <c r="V42" s="31"/>
      <c r="W42" s="31"/>
      <c r="X42" s="31"/>
      <c r="Y42" s="41"/>
      <c r="Z42" s="41"/>
    </row>
    <row r="43" spans="1:26" s="12" customFormat="1" ht="32.15" customHeight="1" x14ac:dyDescent="0.35">
      <c r="A43" s="9">
        <v>23</v>
      </c>
      <c r="B43" s="45" t="s">
        <v>101</v>
      </c>
      <c r="C43" s="33" t="s">
        <v>102</v>
      </c>
      <c r="D43" s="10" t="s">
        <v>103</v>
      </c>
      <c r="E43" s="34">
        <v>14.3</v>
      </c>
      <c r="F43" s="35" t="s">
        <v>104</v>
      </c>
      <c r="G43" s="34">
        <v>14.3</v>
      </c>
      <c r="H43" s="34" t="s">
        <v>33</v>
      </c>
      <c r="I43" s="34" t="s">
        <v>33</v>
      </c>
      <c r="J43" s="34">
        <f>13.8-0.1</f>
        <v>13.700000000000001</v>
      </c>
      <c r="K43" s="34">
        <f t="shared" si="0"/>
        <v>95.8041958041958</v>
      </c>
      <c r="L43" s="34">
        <v>0.5</v>
      </c>
      <c r="M43" s="34">
        <f t="shared" si="1"/>
        <v>3.4965034965034962</v>
      </c>
      <c r="N43" s="34">
        <v>0.1</v>
      </c>
      <c r="O43" s="34">
        <f t="shared" si="2"/>
        <v>0.69930069930069927</v>
      </c>
      <c r="P43" s="34">
        <v>0</v>
      </c>
      <c r="Q43" s="34">
        <f t="shared" si="3"/>
        <v>0</v>
      </c>
      <c r="R43" s="34" t="s">
        <v>33</v>
      </c>
      <c r="S43" s="34" t="s">
        <v>34</v>
      </c>
      <c r="T43" s="36"/>
      <c r="U43" s="31"/>
      <c r="V43" s="31"/>
      <c r="W43" s="31"/>
      <c r="X43" s="31"/>
      <c r="Y43" s="41"/>
      <c r="Z43" s="41"/>
    </row>
    <row r="44" spans="1:26" s="12" customFormat="1" ht="32.15" customHeight="1" x14ac:dyDescent="0.35">
      <c r="A44" s="9">
        <v>24</v>
      </c>
      <c r="B44" s="45" t="s">
        <v>105</v>
      </c>
      <c r="C44" s="33" t="s">
        <v>106</v>
      </c>
      <c r="D44" s="10" t="s">
        <v>107</v>
      </c>
      <c r="E44" s="34">
        <v>29.87</v>
      </c>
      <c r="F44" s="35">
        <v>6</v>
      </c>
      <c r="G44" s="34">
        <v>29.87</v>
      </c>
      <c r="H44" s="34" t="s">
        <v>33</v>
      </c>
      <c r="I44" s="34" t="s">
        <v>33</v>
      </c>
      <c r="J44" s="34">
        <f>25.5-0.03</f>
        <v>25.47</v>
      </c>
      <c r="K44" s="34">
        <f t="shared" si="0"/>
        <v>85.269501171744224</v>
      </c>
      <c r="L44" s="34">
        <v>3.8</v>
      </c>
      <c r="M44" s="34">
        <f t="shared" si="1"/>
        <v>12.721794442584534</v>
      </c>
      <c r="N44" s="34">
        <v>0.1</v>
      </c>
      <c r="O44" s="34">
        <f t="shared" si="2"/>
        <v>0.33478406427854035</v>
      </c>
      <c r="P44" s="34">
        <v>0.5</v>
      </c>
      <c r="Q44" s="34">
        <f t="shared" si="3"/>
        <v>1.6739203213927016</v>
      </c>
      <c r="R44" s="34" t="s">
        <v>33</v>
      </c>
      <c r="S44" s="34" t="s">
        <v>34</v>
      </c>
      <c r="T44" s="36"/>
      <c r="U44" s="31"/>
      <c r="V44" s="31"/>
      <c r="W44" s="31"/>
      <c r="X44" s="31"/>
    </row>
    <row r="45" spans="1:26" s="12" customFormat="1" ht="32.15" customHeight="1" x14ac:dyDescent="0.35">
      <c r="A45" s="9">
        <v>25</v>
      </c>
      <c r="B45" s="45" t="s">
        <v>108</v>
      </c>
      <c r="C45" s="33" t="s">
        <v>109</v>
      </c>
      <c r="D45" s="10" t="s">
        <v>110</v>
      </c>
      <c r="E45" s="34">
        <v>23.1</v>
      </c>
      <c r="F45" s="35" t="s">
        <v>111</v>
      </c>
      <c r="G45" s="34">
        <v>23.1</v>
      </c>
      <c r="H45" s="34" t="s">
        <v>33</v>
      </c>
      <c r="I45" s="34" t="s">
        <v>33</v>
      </c>
      <c r="J45" s="34">
        <f>19.5+0.1</f>
        <v>19.600000000000001</v>
      </c>
      <c r="K45" s="34">
        <f t="shared" si="0"/>
        <v>84.848484848484844</v>
      </c>
      <c r="L45" s="34">
        <v>2.9</v>
      </c>
      <c r="M45" s="34">
        <f t="shared" si="1"/>
        <v>12.554112554112553</v>
      </c>
      <c r="N45" s="34">
        <v>0.4</v>
      </c>
      <c r="O45" s="34">
        <f t="shared" si="2"/>
        <v>1.7316017316017316</v>
      </c>
      <c r="P45" s="34">
        <v>0.2</v>
      </c>
      <c r="Q45" s="34">
        <f t="shared" si="3"/>
        <v>0.86580086580086579</v>
      </c>
      <c r="R45" s="34" t="s">
        <v>33</v>
      </c>
      <c r="S45" s="34" t="s">
        <v>34</v>
      </c>
      <c r="T45" s="36"/>
      <c r="U45" s="31"/>
      <c r="V45" s="31"/>
      <c r="W45" s="31"/>
      <c r="X45" s="31"/>
    </row>
    <row r="46" spans="1:26" s="12" customFormat="1" ht="32.15" customHeight="1" x14ac:dyDescent="0.35">
      <c r="A46" s="9">
        <v>26</v>
      </c>
      <c r="B46" s="46" t="s">
        <v>112</v>
      </c>
      <c r="C46" s="33" t="s">
        <v>113</v>
      </c>
      <c r="D46" s="10" t="s">
        <v>114</v>
      </c>
      <c r="E46" s="34">
        <v>16.739999999999998</v>
      </c>
      <c r="F46" s="35" t="s">
        <v>115</v>
      </c>
      <c r="G46" s="34">
        <v>16.739999999999998</v>
      </c>
      <c r="H46" s="34" t="s">
        <v>33</v>
      </c>
      <c r="I46" s="34" t="s">
        <v>33</v>
      </c>
      <c r="J46" s="34">
        <f>14.8-0.56</f>
        <v>14.24</v>
      </c>
      <c r="K46" s="34">
        <f t="shared" si="0"/>
        <v>85.065710872162498</v>
      </c>
      <c r="L46" s="34">
        <v>2.1</v>
      </c>
      <c r="M46" s="34">
        <f t="shared" si="1"/>
        <v>12.544802867383515</v>
      </c>
      <c r="N46" s="34">
        <v>0.4</v>
      </c>
      <c r="O46" s="34">
        <f t="shared" si="2"/>
        <v>2.389486260454003</v>
      </c>
      <c r="P46" s="34">
        <v>0</v>
      </c>
      <c r="Q46" s="34">
        <f t="shared" si="3"/>
        <v>0</v>
      </c>
      <c r="R46" s="34" t="s">
        <v>33</v>
      </c>
      <c r="S46" s="34" t="s">
        <v>61</v>
      </c>
      <c r="T46" s="36"/>
      <c r="U46" s="31"/>
      <c r="V46" s="31"/>
      <c r="W46" s="31"/>
      <c r="X46" s="31"/>
    </row>
    <row r="47" spans="1:26" s="12" customFormat="1" ht="32.15" customHeight="1" x14ac:dyDescent="0.35">
      <c r="A47" s="9">
        <v>27</v>
      </c>
      <c r="B47" s="46" t="s">
        <v>116</v>
      </c>
      <c r="C47" s="33" t="s">
        <v>117</v>
      </c>
      <c r="D47" s="10" t="s">
        <v>118</v>
      </c>
      <c r="E47" s="34">
        <v>20.65</v>
      </c>
      <c r="F47" s="35">
        <v>4.5</v>
      </c>
      <c r="G47" s="34">
        <v>20.65</v>
      </c>
      <c r="H47" s="34" t="s">
        <v>33</v>
      </c>
      <c r="I47" s="34" t="s">
        <v>33</v>
      </c>
      <c r="J47" s="34">
        <f>15.9-0.05</f>
        <v>15.85</v>
      </c>
      <c r="K47" s="34">
        <f t="shared" si="0"/>
        <v>76.755447941888619</v>
      </c>
      <c r="L47" s="34">
        <v>3</v>
      </c>
      <c r="M47" s="34">
        <f t="shared" si="1"/>
        <v>14.527845036319615</v>
      </c>
      <c r="N47" s="34">
        <v>0.5</v>
      </c>
      <c r="O47" s="34">
        <f t="shared" si="2"/>
        <v>2.4213075060532692</v>
      </c>
      <c r="P47" s="34">
        <v>1.3</v>
      </c>
      <c r="Q47" s="34">
        <f t="shared" si="3"/>
        <v>6.2953995157384997</v>
      </c>
      <c r="R47" s="34" t="s">
        <v>33</v>
      </c>
      <c r="S47" s="34" t="s">
        <v>34</v>
      </c>
      <c r="T47" s="36"/>
      <c r="U47" s="31"/>
      <c r="V47" s="31"/>
      <c r="W47" s="31"/>
      <c r="X47" s="31"/>
      <c r="Y47" s="31"/>
    </row>
    <row r="48" spans="1:26" s="12" customFormat="1" ht="32.15" customHeight="1" x14ac:dyDescent="0.35">
      <c r="A48" s="9">
        <v>28</v>
      </c>
      <c r="B48" s="46" t="s">
        <v>119</v>
      </c>
      <c r="C48" s="33" t="s">
        <v>120</v>
      </c>
      <c r="D48" s="10" t="s">
        <v>121</v>
      </c>
      <c r="E48" s="34">
        <v>16.649999999999999</v>
      </c>
      <c r="F48" s="35">
        <v>4.5</v>
      </c>
      <c r="G48" s="34">
        <v>16.649999999999999</v>
      </c>
      <c r="H48" s="34" t="s">
        <v>33</v>
      </c>
      <c r="I48" s="34" t="s">
        <v>33</v>
      </c>
      <c r="J48" s="34">
        <v>11.4</v>
      </c>
      <c r="K48" s="34">
        <f t="shared" si="0"/>
        <v>68.468468468468473</v>
      </c>
      <c r="L48" s="34">
        <v>1.7</v>
      </c>
      <c r="M48" s="34">
        <f t="shared" si="1"/>
        <v>10.21021021021021</v>
      </c>
      <c r="N48" s="34">
        <v>0.3</v>
      </c>
      <c r="O48" s="34">
        <f t="shared" si="2"/>
        <v>1.8018018018018018</v>
      </c>
      <c r="P48" s="34">
        <v>3.25</v>
      </c>
      <c r="Q48" s="34">
        <f t="shared" si="3"/>
        <v>19.51951951951952</v>
      </c>
      <c r="R48" s="34" t="s">
        <v>33</v>
      </c>
      <c r="S48" s="34" t="s">
        <v>34</v>
      </c>
      <c r="T48" s="36"/>
      <c r="U48" s="31"/>
      <c r="V48" s="31"/>
      <c r="W48" s="31"/>
      <c r="X48" s="31"/>
    </row>
    <row r="49" spans="1:25" s="12" customFormat="1" ht="32.15" customHeight="1" x14ac:dyDescent="0.35">
      <c r="A49" s="9">
        <v>29</v>
      </c>
      <c r="B49" s="46" t="s">
        <v>122</v>
      </c>
      <c r="C49" s="33" t="s">
        <v>123</v>
      </c>
      <c r="D49" s="10" t="s">
        <v>124</v>
      </c>
      <c r="E49" s="34">
        <v>29.48</v>
      </c>
      <c r="F49" s="35" t="s">
        <v>125</v>
      </c>
      <c r="G49" s="34">
        <v>29.481999999999999</v>
      </c>
      <c r="H49" s="34" t="s">
        <v>33</v>
      </c>
      <c r="I49" s="34" t="s">
        <v>33</v>
      </c>
      <c r="J49" s="34">
        <f>26-0.12</f>
        <v>25.88</v>
      </c>
      <c r="K49" s="34">
        <f t="shared" si="0"/>
        <v>87.788331071913163</v>
      </c>
      <c r="L49" s="34">
        <v>2.5</v>
      </c>
      <c r="M49" s="34">
        <f t="shared" si="1"/>
        <v>8.4803256445047488</v>
      </c>
      <c r="N49" s="34">
        <v>0.5</v>
      </c>
      <c r="O49" s="34">
        <f t="shared" si="2"/>
        <v>1.6960651289009496</v>
      </c>
      <c r="P49" s="34">
        <v>0.6</v>
      </c>
      <c r="Q49" s="34">
        <f t="shared" si="3"/>
        <v>2.0352781546811394</v>
      </c>
      <c r="R49" s="34" t="s">
        <v>33</v>
      </c>
      <c r="S49" s="34" t="s">
        <v>34</v>
      </c>
      <c r="T49" s="36"/>
      <c r="U49" s="31"/>
      <c r="V49" s="31"/>
      <c r="W49" s="31"/>
      <c r="X49" s="31"/>
    </row>
    <row r="50" spans="1:25" s="12" customFormat="1" ht="32.15" customHeight="1" x14ac:dyDescent="0.35">
      <c r="A50" s="9">
        <v>30</v>
      </c>
      <c r="B50" s="46" t="s">
        <v>126</v>
      </c>
      <c r="C50" s="33" t="s">
        <v>127</v>
      </c>
      <c r="D50" s="10" t="s">
        <v>124</v>
      </c>
      <c r="E50" s="34">
        <v>27.06</v>
      </c>
      <c r="F50" s="35" t="s">
        <v>128</v>
      </c>
      <c r="G50" s="34">
        <v>27.06</v>
      </c>
      <c r="H50" s="34" t="s">
        <v>33</v>
      </c>
      <c r="I50" s="34" t="s">
        <v>33</v>
      </c>
      <c r="J50" s="34">
        <v>21.66</v>
      </c>
      <c r="K50" s="34">
        <f t="shared" si="0"/>
        <v>80.044345898004437</v>
      </c>
      <c r="L50" s="34">
        <v>3.9</v>
      </c>
      <c r="M50" s="34">
        <f t="shared" si="1"/>
        <v>14.412416851441243</v>
      </c>
      <c r="N50" s="34">
        <v>0.4</v>
      </c>
      <c r="O50" s="34">
        <f t="shared" si="2"/>
        <v>1.4781966001478197</v>
      </c>
      <c r="P50" s="34">
        <v>1.1000000000000001</v>
      </c>
      <c r="Q50" s="34">
        <f t="shared" si="3"/>
        <v>4.0650406504065044</v>
      </c>
      <c r="R50" s="34" t="s">
        <v>33</v>
      </c>
      <c r="S50" s="34" t="s">
        <v>34</v>
      </c>
      <c r="T50" s="36"/>
      <c r="U50" s="31"/>
      <c r="V50" s="31"/>
      <c r="W50" s="31"/>
      <c r="X50" s="31"/>
    </row>
    <row r="51" spans="1:25" s="12" customFormat="1" ht="32.15" customHeight="1" x14ac:dyDescent="0.35">
      <c r="A51" s="9">
        <v>31</v>
      </c>
      <c r="B51" s="45" t="s">
        <v>129</v>
      </c>
      <c r="C51" s="33" t="s">
        <v>130</v>
      </c>
      <c r="D51" s="10" t="s">
        <v>131</v>
      </c>
      <c r="E51" s="34">
        <v>35.94</v>
      </c>
      <c r="F51" s="35">
        <v>4.5</v>
      </c>
      <c r="G51" s="34">
        <v>35.94</v>
      </c>
      <c r="H51" s="34" t="s">
        <v>33</v>
      </c>
      <c r="I51" s="34" t="s">
        <v>33</v>
      </c>
      <c r="J51" s="34">
        <v>32.94</v>
      </c>
      <c r="K51" s="34">
        <f t="shared" si="0"/>
        <v>91.652754590984969</v>
      </c>
      <c r="L51" s="34">
        <v>2.6</v>
      </c>
      <c r="M51" s="34">
        <f t="shared" si="1"/>
        <v>7.2342793544796891</v>
      </c>
      <c r="N51" s="34">
        <v>0.1</v>
      </c>
      <c r="O51" s="34">
        <f t="shared" si="2"/>
        <v>0.2782415136338342</v>
      </c>
      <c r="P51" s="34">
        <v>0.3</v>
      </c>
      <c r="Q51" s="34">
        <f t="shared" si="3"/>
        <v>0.8347245409015025</v>
      </c>
      <c r="R51" s="34" t="s">
        <v>33</v>
      </c>
      <c r="S51" s="34" t="s">
        <v>34</v>
      </c>
      <c r="T51" s="36"/>
      <c r="U51" s="31"/>
      <c r="V51" s="31"/>
      <c r="W51" s="31"/>
      <c r="X51" s="31"/>
    </row>
    <row r="52" spans="1:25" s="12" customFormat="1" ht="32.15" customHeight="1" x14ac:dyDescent="0.35">
      <c r="A52" s="9">
        <v>32</v>
      </c>
      <c r="B52" s="39" t="s">
        <v>132</v>
      </c>
      <c r="C52" s="33" t="s">
        <v>133</v>
      </c>
      <c r="D52" s="10" t="s">
        <v>134</v>
      </c>
      <c r="E52" s="34">
        <v>16.55</v>
      </c>
      <c r="F52" s="35" t="s">
        <v>135</v>
      </c>
      <c r="G52" s="34">
        <v>16.55</v>
      </c>
      <c r="H52" s="34" t="s">
        <v>33</v>
      </c>
      <c r="I52" s="34" t="s">
        <v>33</v>
      </c>
      <c r="J52" s="34">
        <f>13.7-0.25</f>
        <v>13.45</v>
      </c>
      <c r="K52" s="34">
        <f t="shared" si="0"/>
        <v>81.26888217522658</v>
      </c>
      <c r="L52" s="34">
        <v>2.2999999999999998</v>
      </c>
      <c r="M52" s="34">
        <f t="shared" si="1"/>
        <v>13.89728096676737</v>
      </c>
      <c r="N52" s="34">
        <v>0</v>
      </c>
      <c r="O52" s="34">
        <f t="shared" si="2"/>
        <v>0</v>
      </c>
      <c r="P52" s="34">
        <v>0.8</v>
      </c>
      <c r="Q52" s="34">
        <f t="shared" si="3"/>
        <v>4.833836858006042</v>
      </c>
      <c r="R52" s="34" t="s">
        <v>33</v>
      </c>
      <c r="S52" s="34" t="s">
        <v>61</v>
      </c>
      <c r="T52" s="36"/>
      <c r="U52" s="31"/>
      <c r="V52" s="31"/>
      <c r="W52" s="31"/>
      <c r="X52" s="31"/>
    </row>
    <row r="53" spans="1:25" s="12" customFormat="1" ht="32.15" customHeight="1" x14ac:dyDescent="0.35">
      <c r="A53" s="9">
        <v>33</v>
      </c>
      <c r="B53" s="39" t="s">
        <v>136</v>
      </c>
      <c r="C53" s="33" t="s">
        <v>137</v>
      </c>
      <c r="D53" s="10" t="s">
        <v>137</v>
      </c>
      <c r="E53" s="34">
        <v>34.200000000000003</v>
      </c>
      <c r="F53" s="35" t="s">
        <v>138</v>
      </c>
      <c r="G53" s="34">
        <v>34.200000000000003</v>
      </c>
      <c r="H53" s="34" t="s">
        <v>33</v>
      </c>
      <c r="I53" s="34" t="s">
        <v>33</v>
      </c>
      <c r="J53" s="34">
        <f>22-0.3</f>
        <v>21.7</v>
      </c>
      <c r="K53" s="34">
        <f t="shared" si="0"/>
        <v>63.45029239766081</v>
      </c>
      <c r="L53" s="34">
        <v>9.1999999999999993</v>
      </c>
      <c r="M53" s="34">
        <f t="shared" si="1"/>
        <v>26.900584795321631</v>
      </c>
      <c r="N53" s="34">
        <v>1.1000000000000001</v>
      </c>
      <c r="O53" s="34">
        <f t="shared" si="2"/>
        <v>3.2163742690058479</v>
      </c>
      <c r="P53" s="34">
        <v>2.2000000000000002</v>
      </c>
      <c r="Q53" s="34">
        <f t="shared" si="3"/>
        <v>6.4327485380116958</v>
      </c>
      <c r="R53" s="34" t="s">
        <v>33</v>
      </c>
      <c r="S53" s="34" t="s">
        <v>34</v>
      </c>
      <c r="T53" s="36"/>
      <c r="U53" s="31"/>
      <c r="V53" s="31"/>
      <c r="W53" s="31"/>
      <c r="X53" s="31"/>
    </row>
    <row r="54" spans="1:25" s="12" customFormat="1" ht="32.15" customHeight="1" x14ac:dyDescent="0.35">
      <c r="A54" s="9">
        <v>34</v>
      </c>
      <c r="B54" s="39" t="s">
        <v>139</v>
      </c>
      <c r="C54" s="33" t="s">
        <v>140</v>
      </c>
      <c r="D54" s="10" t="s">
        <v>141</v>
      </c>
      <c r="E54" s="34">
        <v>27.04</v>
      </c>
      <c r="F54" s="35" t="s">
        <v>142</v>
      </c>
      <c r="G54" s="34">
        <v>27.04</v>
      </c>
      <c r="H54" s="34" t="s">
        <v>33</v>
      </c>
      <c r="I54" s="34" t="s">
        <v>33</v>
      </c>
      <c r="J54" s="34">
        <v>12.14</v>
      </c>
      <c r="K54" s="34">
        <f t="shared" si="0"/>
        <v>44.896449704142015</v>
      </c>
      <c r="L54" s="34">
        <v>5</v>
      </c>
      <c r="M54" s="34">
        <f t="shared" si="1"/>
        <v>18.491124260355029</v>
      </c>
      <c r="N54" s="34">
        <v>1.4</v>
      </c>
      <c r="O54" s="34">
        <f t="shared" si="2"/>
        <v>5.1775147928994087</v>
      </c>
      <c r="P54" s="34">
        <v>8.5</v>
      </c>
      <c r="Q54" s="34">
        <f t="shared" si="3"/>
        <v>31.434911242603551</v>
      </c>
      <c r="R54" s="34" t="s">
        <v>33</v>
      </c>
      <c r="S54" s="34" t="s">
        <v>61</v>
      </c>
      <c r="T54" s="36"/>
      <c r="U54" s="31"/>
      <c r="V54" s="31"/>
      <c r="W54" s="31"/>
      <c r="X54" s="31"/>
    </row>
    <row r="55" spans="1:25" s="27" customFormat="1" ht="32.15" customHeight="1" x14ac:dyDescent="0.35">
      <c r="A55" s="47"/>
      <c r="B55" s="48"/>
      <c r="C55" s="49" t="s">
        <v>143</v>
      </c>
      <c r="D55" s="50"/>
      <c r="E55" s="51"/>
      <c r="F55" s="52"/>
      <c r="G55" s="51"/>
      <c r="H55" s="51"/>
      <c r="I55" s="51"/>
      <c r="J55" s="34"/>
      <c r="K55" s="34"/>
      <c r="L55" s="34"/>
      <c r="M55" s="34"/>
      <c r="N55" s="34"/>
      <c r="O55" s="34"/>
      <c r="P55" s="34"/>
      <c r="Q55" s="34"/>
      <c r="R55" s="51"/>
      <c r="S55" s="51"/>
      <c r="T55" s="53"/>
      <c r="U55" s="29"/>
      <c r="V55" s="31"/>
      <c r="W55" s="29"/>
      <c r="X55" s="31"/>
    </row>
    <row r="56" spans="1:25" s="12" customFormat="1" ht="32.15" customHeight="1" x14ac:dyDescent="0.35">
      <c r="A56" s="9">
        <v>35</v>
      </c>
      <c r="B56" s="32" t="s">
        <v>144</v>
      </c>
      <c r="C56" s="33" t="s">
        <v>145</v>
      </c>
      <c r="D56" s="10" t="s">
        <v>41</v>
      </c>
      <c r="E56" s="34">
        <v>2.5499999999999998</v>
      </c>
      <c r="F56" s="35" t="s">
        <v>146</v>
      </c>
      <c r="G56" s="34">
        <v>2.5499999999999998</v>
      </c>
      <c r="H56" s="34" t="s">
        <v>33</v>
      </c>
      <c r="I56" s="34" t="s">
        <v>33</v>
      </c>
      <c r="J56" s="34">
        <v>2.5499999999999998</v>
      </c>
      <c r="K56" s="34">
        <f t="shared" si="0"/>
        <v>100</v>
      </c>
      <c r="L56" s="34">
        <v>0</v>
      </c>
      <c r="M56" s="34">
        <f t="shared" si="1"/>
        <v>0</v>
      </c>
      <c r="N56" s="34">
        <v>0</v>
      </c>
      <c r="O56" s="34">
        <f t="shared" si="2"/>
        <v>0</v>
      </c>
      <c r="P56" s="34">
        <v>0</v>
      </c>
      <c r="Q56" s="34">
        <f t="shared" si="3"/>
        <v>0</v>
      </c>
      <c r="R56" s="34" t="s">
        <v>33</v>
      </c>
      <c r="S56" s="34" t="s">
        <v>147</v>
      </c>
      <c r="T56" s="36"/>
      <c r="U56" s="31"/>
      <c r="V56" s="31"/>
      <c r="W56" s="31"/>
      <c r="X56" s="31"/>
    </row>
    <row r="57" spans="1:25" s="12" customFormat="1" ht="32.15" customHeight="1" x14ac:dyDescent="0.35">
      <c r="A57" s="9">
        <v>36</v>
      </c>
      <c r="B57" s="32" t="s">
        <v>148</v>
      </c>
      <c r="C57" s="33" t="s">
        <v>149</v>
      </c>
      <c r="D57" s="10" t="s">
        <v>41</v>
      </c>
      <c r="E57" s="34">
        <v>0.48</v>
      </c>
      <c r="F57" s="35" t="s">
        <v>97</v>
      </c>
      <c r="G57" s="34">
        <v>0.48</v>
      </c>
      <c r="H57" s="34" t="s">
        <v>33</v>
      </c>
      <c r="I57" s="34" t="s">
        <v>33</v>
      </c>
      <c r="J57" s="34">
        <v>0.48</v>
      </c>
      <c r="K57" s="34">
        <f t="shared" si="0"/>
        <v>100</v>
      </c>
      <c r="L57" s="34">
        <v>0</v>
      </c>
      <c r="M57" s="34">
        <f t="shared" si="1"/>
        <v>0</v>
      </c>
      <c r="N57" s="34">
        <v>0</v>
      </c>
      <c r="O57" s="34">
        <f t="shared" si="2"/>
        <v>0</v>
      </c>
      <c r="P57" s="34">
        <v>0</v>
      </c>
      <c r="Q57" s="34">
        <f t="shared" si="3"/>
        <v>0</v>
      </c>
      <c r="R57" s="34" t="s">
        <v>33</v>
      </c>
      <c r="S57" s="34" t="s">
        <v>147</v>
      </c>
      <c r="T57" s="36"/>
      <c r="U57" s="31"/>
      <c r="V57" s="31"/>
      <c r="W57" s="31"/>
      <c r="X57" s="31"/>
    </row>
    <row r="58" spans="1:25" s="12" customFormat="1" ht="32.15" customHeight="1" x14ac:dyDescent="0.35">
      <c r="A58" s="9">
        <v>37</v>
      </c>
      <c r="B58" s="32" t="s">
        <v>150</v>
      </c>
      <c r="C58" s="33" t="s">
        <v>151</v>
      </c>
      <c r="D58" s="10" t="s">
        <v>41</v>
      </c>
      <c r="E58" s="34">
        <v>0.36</v>
      </c>
      <c r="F58" s="35">
        <v>7</v>
      </c>
      <c r="G58" s="34">
        <v>0.36399999999999999</v>
      </c>
      <c r="H58" s="34" t="s">
        <v>33</v>
      </c>
      <c r="I58" s="34" t="s">
        <v>33</v>
      </c>
      <c r="J58" s="34">
        <v>0.36</v>
      </c>
      <c r="K58" s="34">
        <f t="shared" si="0"/>
        <v>100</v>
      </c>
      <c r="L58" s="34">
        <v>0</v>
      </c>
      <c r="M58" s="34">
        <f t="shared" si="1"/>
        <v>0</v>
      </c>
      <c r="N58" s="34">
        <v>0</v>
      </c>
      <c r="O58" s="34">
        <f t="shared" si="2"/>
        <v>0</v>
      </c>
      <c r="P58" s="34">
        <v>0</v>
      </c>
      <c r="Q58" s="34">
        <f t="shared" si="3"/>
        <v>0</v>
      </c>
      <c r="R58" s="34" t="s">
        <v>33</v>
      </c>
      <c r="S58" s="34" t="s">
        <v>147</v>
      </c>
      <c r="T58" s="36"/>
      <c r="U58" s="31"/>
      <c r="V58" s="31"/>
      <c r="W58" s="31"/>
      <c r="X58" s="31"/>
    </row>
    <row r="59" spans="1:25" s="12" customFormat="1" ht="32.15" customHeight="1" x14ac:dyDescent="0.35">
      <c r="A59" s="9">
        <v>38</v>
      </c>
      <c r="B59" s="32" t="s">
        <v>152</v>
      </c>
      <c r="C59" s="33" t="s">
        <v>153</v>
      </c>
      <c r="D59" s="10" t="s">
        <v>41</v>
      </c>
      <c r="E59" s="34">
        <v>0.17</v>
      </c>
      <c r="F59" s="35">
        <v>7</v>
      </c>
      <c r="G59" s="34">
        <v>0.17</v>
      </c>
      <c r="H59" s="34" t="s">
        <v>33</v>
      </c>
      <c r="I59" s="34" t="s">
        <v>33</v>
      </c>
      <c r="J59" s="34">
        <v>0.17</v>
      </c>
      <c r="K59" s="34">
        <f t="shared" si="0"/>
        <v>100</v>
      </c>
      <c r="L59" s="34">
        <v>0</v>
      </c>
      <c r="M59" s="34">
        <f t="shared" si="1"/>
        <v>0</v>
      </c>
      <c r="N59" s="34">
        <v>0</v>
      </c>
      <c r="O59" s="34">
        <f t="shared" si="2"/>
        <v>0</v>
      </c>
      <c r="P59" s="34">
        <v>0</v>
      </c>
      <c r="Q59" s="34">
        <f t="shared" si="3"/>
        <v>0</v>
      </c>
      <c r="R59" s="34" t="s">
        <v>33</v>
      </c>
      <c r="S59" s="34" t="s">
        <v>147</v>
      </c>
      <c r="T59" s="36"/>
      <c r="U59" s="31"/>
      <c r="V59" s="31"/>
      <c r="W59" s="31"/>
      <c r="X59" s="31"/>
    </row>
    <row r="60" spans="1:25" s="12" customFormat="1" ht="32.15" customHeight="1" x14ac:dyDescent="0.35">
      <c r="A60" s="9">
        <v>39</v>
      </c>
      <c r="B60" s="32" t="s">
        <v>154</v>
      </c>
      <c r="C60" s="33" t="s">
        <v>155</v>
      </c>
      <c r="D60" s="10" t="s">
        <v>41</v>
      </c>
      <c r="E60" s="34">
        <v>0.17</v>
      </c>
      <c r="F60" s="35">
        <v>7</v>
      </c>
      <c r="G60" s="34">
        <v>0.17299999999999999</v>
      </c>
      <c r="H60" s="34" t="s">
        <v>33</v>
      </c>
      <c r="I60" s="34" t="s">
        <v>33</v>
      </c>
      <c r="J60" s="34">
        <v>0.17</v>
      </c>
      <c r="K60" s="34">
        <f t="shared" si="0"/>
        <v>100</v>
      </c>
      <c r="L60" s="34">
        <v>0</v>
      </c>
      <c r="M60" s="34">
        <f t="shared" si="1"/>
        <v>0</v>
      </c>
      <c r="N60" s="34">
        <v>0</v>
      </c>
      <c r="O60" s="34">
        <f t="shared" si="2"/>
        <v>0</v>
      </c>
      <c r="P60" s="34">
        <v>0</v>
      </c>
      <c r="Q60" s="34">
        <f t="shared" si="3"/>
        <v>0</v>
      </c>
      <c r="R60" s="34" t="s">
        <v>33</v>
      </c>
      <c r="S60" s="34" t="s">
        <v>147</v>
      </c>
      <c r="T60" s="36"/>
      <c r="U60" s="31"/>
      <c r="V60" s="31"/>
      <c r="W60" s="31"/>
      <c r="X60" s="31"/>
    </row>
    <row r="61" spans="1:25" s="12" customFormat="1" ht="32.15" customHeight="1" x14ac:dyDescent="0.35">
      <c r="A61" s="9">
        <v>40</v>
      </c>
      <c r="B61" s="32" t="s">
        <v>156</v>
      </c>
      <c r="C61" s="33" t="s">
        <v>157</v>
      </c>
      <c r="D61" s="10" t="s">
        <v>41</v>
      </c>
      <c r="E61" s="34">
        <v>0.62</v>
      </c>
      <c r="F61" s="35">
        <v>7</v>
      </c>
      <c r="G61" s="34">
        <v>0.62</v>
      </c>
      <c r="H61" s="34" t="s">
        <v>33</v>
      </c>
      <c r="I61" s="34" t="s">
        <v>33</v>
      </c>
      <c r="J61" s="34">
        <v>0.62</v>
      </c>
      <c r="K61" s="34">
        <f t="shared" si="0"/>
        <v>100</v>
      </c>
      <c r="L61" s="34">
        <v>0</v>
      </c>
      <c r="M61" s="34">
        <f t="shared" si="1"/>
        <v>0</v>
      </c>
      <c r="N61" s="34">
        <v>0</v>
      </c>
      <c r="O61" s="34">
        <f t="shared" si="2"/>
        <v>0</v>
      </c>
      <c r="P61" s="34">
        <v>0</v>
      </c>
      <c r="Q61" s="34">
        <f t="shared" si="3"/>
        <v>0</v>
      </c>
      <c r="R61" s="34" t="s">
        <v>33</v>
      </c>
      <c r="S61" s="34" t="s">
        <v>147</v>
      </c>
      <c r="T61" s="36"/>
      <c r="U61" s="31"/>
      <c r="V61" s="31"/>
      <c r="W61" s="31"/>
      <c r="X61" s="31"/>
    </row>
    <row r="62" spans="1:25" s="12" customFormat="1" ht="32.15" customHeight="1" x14ac:dyDescent="0.35">
      <c r="A62" s="9">
        <v>41</v>
      </c>
      <c r="B62" s="32" t="s">
        <v>158</v>
      </c>
      <c r="C62" s="33" t="s">
        <v>159</v>
      </c>
      <c r="D62" s="10" t="s">
        <v>41</v>
      </c>
      <c r="E62" s="34">
        <v>0.25</v>
      </c>
      <c r="F62" s="35">
        <v>7</v>
      </c>
      <c r="G62" s="34">
        <v>0.25</v>
      </c>
      <c r="H62" s="34" t="s">
        <v>33</v>
      </c>
      <c r="I62" s="34" t="s">
        <v>33</v>
      </c>
      <c r="J62" s="34">
        <v>0.25</v>
      </c>
      <c r="K62" s="34">
        <f t="shared" si="0"/>
        <v>100</v>
      </c>
      <c r="L62" s="34">
        <v>0</v>
      </c>
      <c r="M62" s="34">
        <f t="shared" si="1"/>
        <v>0</v>
      </c>
      <c r="N62" s="34">
        <v>0</v>
      </c>
      <c r="O62" s="34">
        <f t="shared" si="2"/>
        <v>0</v>
      </c>
      <c r="P62" s="34">
        <v>0</v>
      </c>
      <c r="Q62" s="34">
        <f t="shared" si="3"/>
        <v>0</v>
      </c>
      <c r="R62" s="34" t="s">
        <v>33</v>
      </c>
      <c r="S62" s="34" t="s">
        <v>147</v>
      </c>
      <c r="T62" s="36"/>
      <c r="U62" s="31"/>
      <c r="V62" s="31"/>
      <c r="W62" s="31"/>
      <c r="X62" s="31"/>
      <c r="Y62" s="31"/>
    </row>
    <row r="63" spans="1:25" s="12" customFormat="1" ht="32.15" customHeight="1" x14ac:dyDescent="0.35">
      <c r="A63" s="9">
        <v>42</v>
      </c>
      <c r="B63" s="32" t="s">
        <v>160</v>
      </c>
      <c r="C63" s="33" t="s">
        <v>161</v>
      </c>
      <c r="D63" s="10" t="s">
        <v>41</v>
      </c>
      <c r="E63" s="34">
        <v>0.15</v>
      </c>
      <c r="F63" s="35">
        <v>7</v>
      </c>
      <c r="G63" s="34">
        <v>0.15</v>
      </c>
      <c r="H63" s="34" t="s">
        <v>33</v>
      </c>
      <c r="I63" s="34" t="s">
        <v>33</v>
      </c>
      <c r="J63" s="34">
        <v>0</v>
      </c>
      <c r="K63" s="34">
        <f t="shared" si="0"/>
        <v>0</v>
      </c>
      <c r="L63" s="34">
        <v>0.15</v>
      </c>
      <c r="M63" s="34">
        <f t="shared" si="1"/>
        <v>100</v>
      </c>
      <c r="N63" s="34">
        <v>0</v>
      </c>
      <c r="O63" s="34">
        <f t="shared" si="2"/>
        <v>0</v>
      </c>
      <c r="P63" s="34">
        <v>0</v>
      </c>
      <c r="Q63" s="34">
        <f t="shared" si="3"/>
        <v>0</v>
      </c>
      <c r="R63" s="34" t="s">
        <v>33</v>
      </c>
      <c r="S63" s="34" t="s">
        <v>147</v>
      </c>
      <c r="T63" s="36"/>
      <c r="U63" s="31"/>
      <c r="V63" s="31"/>
      <c r="W63" s="31"/>
      <c r="X63" s="31"/>
    </row>
    <row r="64" spans="1:25" s="12" customFormat="1" ht="32.15" customHeight="1" x14ac:dyDescent="0.35">
      <c r="A64" s="9">
        <v>43</v>
      </c>
      <c r="B64" s="32" t="s">
        <v>162</v>
      </c>
      <c r="C64" s="33" t="s">
        <v>163</v>
      </c>
      <c r="D64" s="10" t="s">
        <v>41</v>
      </c>
      <c r="E64" s="34">
        <v>0.93</v>
      </c>
      <c r="F64" s="35" t="s">
        <v>164</v>
      </c>
      <c r="G64" s="34">
        <v>0.93</v>
      </c>
      <c r="H64" s="34" t="s">
        <v>33</v>
      </c>
      <c r="I64" s="34" t="s">
        <v>33</v>
      </c>
      <c r="J64" s="34">
        <v>0.93</v>
      </c>
      <c r="K64" s="34">
        <f t="shared" si="0"/>
        <v>100</v>
      </c>
      <c r="L64" s="34">
        <v>0</v>
      </c>
      <c r="M64" s="34">
        <f t="shared" si="1"/>
        <v>0</v>
      </c>
      <c r="N64" s="34">
        <v>0</v>
      </c>
      <c r="O64" s="34">
        <f t="shared" si="2"/>
        <v>0</v>
      </c>
      <c r="P64" s="34">
        <v>0</v>
      </c>
      <c r="Q64" s="34">
        <f t="shared" si="3"/>
        <v>0</v>
      </c>
      <c r="R64" s="34" t="s">
        <v>33</v>
      </c>
      <c r="S64" s="34" t="s">
        <v>147</v>
      </c>
      <c r="T64" s="36"/>
      <c r="U64" s="31"/>
      <c r="V64" s="31"/>
      <c r="W64" s="31"/>
      <c r="X64" s="31"/>
    </row>
    <row r="65" spans="1:24" s="12" customFormat="1" ht="32.15" customHeight="1" x14ac:dyDescent="0.35">
      <c r="A65" s="9">
        <v>44</v>
      </c>
      <c r="B65" s="32" t="s">
        <v>165</v>
      </c>
      <c r="C65" s="33" t="s">
        <v>166</v>
      </c>
      <c r="D65" s="10" t="s">
        <v>41</v>
      </c>
      <c r="E65" s="34">
        <v>0.43</v>
      </c>
      <c r="F65" s="35" t="s">
        <v>164</v>
      </c>
      <c r="G65" s="34">
        <v>0.43</v>
      </c>
      <c r="H65" s="34" t="s">
        <v>33</v>
      </c>
      <c r="I65" s="34" t="s">
        <v>33</v>
      </c>
      <c r="J65" s="34">
        <v>0.43</v>
      </c>
      <c r="K65" s="34">
        <f t="shared" si="0"/>
        <v>100</v>
      </c>
      <c r="L65" s="34">
        <v>0</v>
      </c>
      <c r="M65" s="34">
        <f t="shared" si="1"/>
        <v>0</v>
      </c>
      <c r="N65" s="34">
        <v>0</v>
      </c>
      <c r="O65" s="34">
        <f t="shared" si="2"/>
        <v>0</v>
      </c>
      <c r="P65" s="34">
        <v>0</v>
      </c>
      <c r="Q65" s="34">
        <f t="shared" si="3"/>
        <v>0</v>
      </c>
      <c r="R65" s="34" t="s">
        <v>33</v>
      </c>
      <c r="S65" s="34" t="s">
        <v>147</v>
      </c>
      <c r="T65" s="36"/>
      <c r="U65" s="31"/>
      <c r="V65" s="31"/>
      <c r="W65" s="31"/>
      <c r="X65" s="31"/>
    </row>
    <row r="66" spans="1:24" s="12" customFormat="1" ht="32.15" customHeight="1" x14ac:dyDescent="0.35">
      <c r="A66" s="9">
        <v>45</v>
      </c>
      <c r="B66" s="32" t="s">
        <v>167</v>
      </c>
      <c r="C66" s="33" t="s">
        <v>168</v>
      </c>
      <c r="D66" s="10" t="s">
        <v>41</v>
      </c>
      <c r="E66" s="34">
        <v>0.19</v>
      </c>
      <c r="F66" s="35">
        <v>7</v>
      </c>
      <c r="G66" s="34">
        <v>0.19</v>
      </c>
      <c r="H66" s="34" t="s">
        <v>33</v>
      </c>
      <c r="I66" s="34" t="s">
        <v>33</v>
      </c>
      <c r="J66" s="34">
        <v>0.19</v>
      </c>
      <c r="K66" s="34">
        <f t="shared" si="0"/>
        <v>100</v>
      </c>
      <c r="L66" s="34">
        <v>0</v>
      </c>
      <c r="M66" s="34">
        <f t="shared" si="1"/>
        <v>0</v>
      </c>
      <c r="N66" s="34">
        <v>0</v>
      </c>
      <c r="O66" s="34">
        <f t="shared" si="2"/>
        <v>0</v>
      </c>
      <c r="P66" s="34">
        <v>0</v>
      </c>
      <c r="Q66" s="34">
        <f t="shared" si="3"/>
        <v>0</v>
      </c>
      <c r="R66" s="34" t="s">
        <v>33</v>
      </c>
      <c r="S66" s="34" t="s">
        <v>147</v>
      </c>
      <c r="T66" s="36"/>
      <c r="U66" s="31"/>
      <c r="V66" s="31"/>
      <c r="W66" s="31"/>
      <c r="X66" s="31"/>
    </row>
    <row r="67" spans="1:24" s="12" customFormat="1" ht="32.15" customHeight="1" x14ac:dyDescent="0.35">
      <c r="A67" s="9">
        <v>46</v>
      </c>
      <c r="B67" s="32" t="s">
        <v>169</v>
      </c>
      <c r="C67" s="33" t="s">
        <v>170</v>
      </c>
      <c r="D67" s="10" t="s">
        <v>41</v>
      </c>
      <c r="E67" s="34">
        <v>0.53</v>
      </c>
      <c r="F67" s="35" t="s">
        <v>97</v>
      </c>
      <c r="G67" s="34">
        <v>0.53</v>
      </c>
      <c r="H67" s="34" t="s">
        <v>33</v>
      </c>
      <c r="I67" s="34" t="s">
        <v>33</v>
      </c>
      <c r="J67" s="34">
        <v>0.53</v>
      </c>
      <c r="K67" s="34">
        <f t="shared" si="0"/>
        <v>100</v>
      </c>
      <c r="L67" s="34">
        <v>0</v>
      </c>
      <c r="M67" s="34">
        <f t="shared" si="1"/>
        <v>0</v>
      </c>
      <c r="N67" s="34">
        <v>0</v>
      </c>
      <c r="O67" s="34">
        <f t="shared" si="2"/>
        <v>0</v>
      </c>
      <c r="P67" s="34">
        <v>0</v>
      </c>
      <c r="Q67" s="34">
        <f t="shared" si="3"/>
        <v>0</v>
      </c>
      <c r="R67" s="34" t="s">
        <v>33</v>
      </c>
      <c r="S67" s="34" t="s">
        <v>147</v>
      </c>
      <c r="T67" s="36"/>
      <c r="U67" s="31"/>
      <c r="V67" s="31"/>
      <c r="W67" s="31"/>
      <c r="X67" s="31"/>
    </row>
    <row r="68" spans="1:24" s="12" customFormat="1" ht="32.15" customHeight="1" x14ac:dyDescent="0.35">
      <c r="A68" s="9">
        <v>47</v>
      </c>
      <c r="B68" s="32" t="s">
        <v>171</v>
      </c>
      <c r="C68" s="33" t="s">
        <v>172</v>
      </c>
      <c r="D68" s="10" t="s">
        <v>41</v>
      </c>
      <c r="E68" s="34">
        <v>0.31</v>
      </c>
      <c r="F68" s="35">
        <v>7</v>
      </c>
      <c r="G68" s="34">
        <v>0.311</v>
      </c>
      <c r="H68" s="34" t="s">
        <v>33</v>
      </c>
      <c r="I68" s="34" t="s">
        <v>33</v>
      </c>
      <c r="J68" s="34">
        <v>0.31</v>
      </c>
      <c r="K68" s="34">
        <f t="shared" si="0"/>
        <v>100</v>
      </c>
      <c r="L68" s="34">
        <v>0</v>
      </c>
      <c r="M68" s="34">
        <f t="shared" si="1"/>
        <v>0</v>
      </c>
      <c r="N68" s="34">
        <v>0</v>
      </c>
      <c r="O68" s="34">
        <f t="shared" si="2"/>
        <v>0</v>
      </c>
      <c r="P68" s="34">
        <v>0</v>
      </c>
      <c r="Q68" s="34">
        <f t="shared" si="3"/>
        <v>0</v>
      </c>
      <c r="R68" s="34" t="s">
        <v>33</v>
      </c>
      <c r="S68" s="34" t="s">
        <v>147</v>
      </c>
      <c r="T68" s="36"/>
      <c r="U68" s="31"/>
      <c r="V68" s="31"/>
      <c r="W68" s="31"/>
      <c r="X68" s="31"/>
    </row>
    <row r="69" spans="1:24" s="12" customFormat="1" ht="32.15" customHeight="1" x14ac:dyDescent="0.35">
      <c r="A69" s="9">
        <v>48</v>
      </c>
      <c r="B69" s="32" t="s">
        <v>173</v>
      </c>
      <c r="C69" s="33" t="s">
        <v>174</v>
      </c>
      <c r="D69" s="10" t="s">
        <v>41</v>
      </c>
      <c r="E69" s="34">
        <v>0.3</v>
      </c>
      <c r="F69" s="35">
        <v>7</v>
      </c>
      <c r="G69" s="34">
        <v>0.3</v>
      </c>
      <c r="H69" s="34" t="s">
        <v>33</v>
      </c>
      <c r="I69" s="34" t="s">
        <v>33</v>
      </c>
      <c r="J69" s="34">
        <v>0.3</v>
      </c>
      <c r="K69" s="34">
        <f t="shared" si="0"/>
        <v>100</v>
      </c>
      <c r="L69" s="34">
        <v>0</v>
      </c>
      <c r="M69" s="34">
        <f t="shared" si="1"/>
        <v>0</v>
      </c>
      <c r="N69" s="34">
        <v>0</v>
      </c>
      <c r="O69" s="34">
        <f t="shared" si="2"/>
        <v>0</v>
      </c>
      <c r="P69" s="34">
        <v>0</v>
      </c>
      <c r="Q69" s="34">
        <f t="shared" si="3"/>
        <v>0</v>
      </c>
      <c r="R69" s="34" t="s">
        <v>33</v>
      </c>
      <c r="S69" s="34" t="s">
        <v>147</v>
      </c>
      <c r="T69" s="36"/>
      <c r="U69" s="31"/>
      <c r="V69" s="31"/>
      <c r="W69" s="31"/>
      <c r="X69" s="31"/>
    </row>
    <row r="70" spans="1:24" s="12" customFormat="1" ht="32.15" customHeight="1" x14ac:dyDescent="0.35">
      <c r="A70" s="9">
        <v>49</v>
      </c>
      <c r="B70" s="32" t="s">
        <v>175</v>
      </c>
      <c r="C70" s="33" t="s">
        <v>176</v>
      </c>
      <c r="D70" s="10" t="s">
        <v>41</v>
      </c>
      <c r="E70" s="34">
        <v>0.57999999999999996</v>
      </c>
      <c r="F70" s="35" t="s">
        <v>97</v>
      </c>
      <c r="G70" s="34">
        <v>0.57999999999999996</v>
      </c>
      <c r="H70" s="34" t="s">
        <v>33</v>
      </c>
      <c r="I70" s="34" t="s">
        <v>33</v>
      </c>
      <c r="J70" s="34">
        <v>0.57999999999999996</v>
      </c>
      <c r="K70" s="34">
        <f t="shared" si="0"/>
        <v>100</v>
      </c>
      <c r="L70" s="34">
        <v>0</v>
      </c>
      <c r="M70" s="34">
        <f t="shared" si="1"/>
        <v>0</v>
      </c>
      <c r="N70" s="34">
        <v>0</v>
      </c>
      <c r="O70" s="34">
        <f t="shared" si="2"/>
        <v>0</v>
      </c>
      <c r="P70" s="34">
        <v>0</v>
      </c>
      <c r="Q70" s="34">
        <f t="shared" si="3"/>
        <v>0</v>
      </c>
      <c r="R70" s="34" t="s">
        <v>33</v>
      </c>
      <c r="S70" s="34" t="s">
        <v>147</v>
      </c>
      <c r="T70" s="36"/>
      <c r="U70" s="31"/>
      <c r="V70" s="31"/>
      <c r="W70" s="31"/>
      <c r="X70" s="31"/>
    </row>
    <row r="71" spans="1:24" s="12" customFormat="1" ht="32.15" customHeight="1" x14ac:dyDescent="0.35">
      <c r="A71" s="9">
        <v>50</v>
      </c>
      <c r="B71" s="32" t="s">
        <v>177</v>
      </c>
      <c r="C71" s="33" t="s">
        <v>178</v>
      </c>
      <c r="D71" s="10" t="s">
        <v>41</v>
      </c>
      <c r="E71" s="34">
        <v>0.4</v>
      </c>
      <c r="F71" s="35">
        <v>7</v>
      </c>
      <c r="G71" s="34">
        <v>0.4</v>
      </c>
      <c r="H71" s="34" t="s">
        <v>33</v>
      </c>
      <c r="I71" s="34" t="s">
        <v>33</v>
      </c>
      <c r="J71" s="34">
        <v>0.2</v>
      </c>
      <c r="K71" s="34">
        <f t="shared" si="0"/>
        <v>50</v>
      </c>
      <c r="L71" s="34">
        <v>0.2</v>
      </c>
      <c r="M71" s="34">
        <f t="shared" si="1"/>
        <v>50</v>
      </c>
      <c r="N71" s="34">
        <v>0</v>
      </c>
      <c r="O71" s="34">
        <f t="shared" si="2"/>
        <v>0</v>
      </c>
      <c r="P71" s="34">
        <v>0</v>
      </c>
      <c r="Q71" s="34">
        <f t="shared" si="3"/>
        <v>0</v>
      </c>
      <c r="R71" s="34" t="s">
        <v>33</v>
      </c>
      <c r="S71" s="34" t="s">
        <v>147</v>
      </c>
      <c r="T71" s="36"/>
      <c r="U71" s="31"/>
      <c r="V71" s="31"/>
      <c r="W71" s="31"/>
      <c r="X71" s="31"/>
    </row>
    <row r="72" spans="1:24" s="12" customFormat="1" ht="32.15" customHeight="1" x14ac:dyDescent="0.35">
      <c r="A72" s="9">
        <v>51</v>
      </c>
      <c r="B72" s="32" t="s">
        <v>179</v>
      </c>
      <c r="C72" s="33" t="s">
        <v>180</v>
      </c>
      <c r="D72" s="10" t="s">
        <v>41</v>
      </c>
      <c r="E72" s="34">
        <v>0.13</v>
      </c>
      <c r="F72" s="35">
        <v>4.5</v>
      </c>
      <c r="G72" s="34">
        <v>0.13</v>
      </c>
      <c r="H72" s="34" t="s">
        <v>33</v>
      </c>
      <c r="I72" s="34" t="s">
        <v>33</v>
      </c>
      <c r="J72" s="34">
        <v>0.13</v>
      </c>
      <c r="K72" s="34">
        <f t="shared" si="0"/>
        <v>100</v>
      </c>
      <c r="L72" s="34">
        <v>0</v>
      </c>
      <c r="M72" s="34">
        <f t="shared" si="1"/>
        <v>0</v>
      </c>
      <c r="N72" s="34">
        <v>0</v>
      </c>
      <c r="O72" s="34">
        <f t="shared" si="2"/>
        <v>0</v>
      </c>
      <c r="P72" s="34">
        <v>0</v>
      </c>
      <c r="Q72" s="34">
        <f t="shared" si="3"/>
        <v>0</v>
      </c>
      <c r="R72" s="34" t="s">
        <v>33</v>
      </c>
      <c r="S72" s="34" t="s">
        <v>147</v>
      </c>
      <c r="T72" s="36"/>
      <c r="U72" s="31"/>
      <c r="V72" s="31"/>
      <c r="W72" s="31"/>
      <c r="X72" s="31"/>
    </row>
    <row r="73" spans="1:24" s="12" customFormat="1" ht="32.15" customHeight="1" x14ac:dyDescent="0.35">
      <c r="A73" s="9">
        <v>52</v>
      </c>
      <c r="B73" s="32" t="s">
        <v>181</v>
      </c>
      <c r="C73" s="33" t="s">
        <v>182</v>
      </c>
      <c r="D73" s="10" t="s">
        <v>41</v>
      </c>
      <c r="E73" s="34">
        <v>0.13</v>
      </c>
      <c r="F73" s="35">
        <v>7</v>
      </c>
      <c r="G73" s="34">
        <v>0.13</v>
      </c>
      <c r="H73" s="34" t="s">
        <v>33</v>
      </c>
      <c r="I73" s="34" t="s">
        <v>33</v>
      </c>
      <c r="J73" s="34">
        <v>0.13</v>
      </c>
      <c r="K73" s="34">
        <f t="shared" si="0"/>
        <v>100</v>
      </c>
      <c r="L73" s="34">
        <v>0</v>
      </c>
      <c r="M73" s="34">
        <f t="shared" si="1"/>
        <v>0</v>
      </c>
      <c r="N73" s="34">
        <v>0</v>
      </c>
      <c r="O73" s="34">
        <f t="shared" si="2"/>
        <v>0</v>
      </c>
      <c r="P73" s="34">
        <v>0</v>
      </c>
      <c r="Q73" s="34">
        <f t="shared" si="3"/>
        <v>0</v>
      </c>
      <c r="R73" s="34" t="s">
        <v>33</v>
      </c>
      <c r="S73" s="34" t="s">
        <v>147</v>
      </c>
      <c r="T73" s="36"/>
      <c r="U73" s="31"/>
      <c r="V73" s="31"/>
      <c r="W73" s="31"/>
      <c r="X73" s="31"/>
    </row>
    <row r="74" spans="1:24" s="12" customFormat="1" ht="32.15" customHeight="1" x14ac:dyDescent="0.35">
      <c r="A74" s="9">
        <v>53</v>
      </c>
      <c r="B74" s="32" t="s">
        <v>183</v>
      </c>
      <c r="C74" s="33" t="s">
        <v>184</v>
      </c>
      <c r="D74" s="10" t="s">
        <v>41</v>
      </c>
      <c r="E74" s="34">
        <v>0.3</v>
      </c>
      <c r="F74" s="35" t="s">
        <v>97</v>
      </c>
      <c r="G74" s="34">
        <v>0.3</v>
      </c>
      <c r="H74" s="34" t="s">
        <v>33</v>
      </c>
      <c r="I74" s="34" t="s">
        <v>33</v>
      </c>
      <c r="J74" s="34">
        <v>0.3</v>
      </c>
      <c r="K74" s="34">
        <f t="shared" si="0"/>
        <v>100</v>
      </c>
      <c r="L74" s="34">
        <v>0</v>
      </c>
      <c r="M74" s="34">
        <f t="shared" si="1"/>
        <v>0</v>
      </c>
      <c r="N74" s="34">
        <v>0</v>
      </c>
      <c r="O74" s="34">
        <f t="shared" si="2"/>
        <v>0</v>
      </c>
      <c r="P74" s="34">
        <v>0</v>
      </c>
      <c r="Q74" s="34">
        <f t="shared" si="3"/>
        <v>0</v>
      </c>
      <c r="R74" s="34" t="s">
        <v>33</v>
      </c>
      <c r="S74" s="34" t="s">
        <v>147</v>
      </c>
      <c r="T74" s="36"/>
      <c r="U74" s="31"/>
      <c r="V74" s="31"/>
      <c r="W74" s="31"/>
      <c r="X74" s="31"/>
    </row>
    <row r="75" spans="1:24" s="12" customFormat="1" ht="32.15" customHeight="1" x14ac:dyDescent="0.35">
      <c r="A75" s="9">
        <v>54</v>
      </c>
      <c r="B75" s="32" t="s">
        <v>185</v>
      </c>
      <c r="C75" s="33" t="s">
        <v>186</v>
      </c>
      <c r="D75" s="10" t="s">
        <v>41</v>
      </c>
      <c r="E75" s="34">
        <v>0.74</v>
      </c>
      <c r="F75" s="35">
        <v>7</v>
      </c>
      <c r="G75" s="34">
        <v>0.74</v>
      </c>
      <c r="H75" s="34" t="s">
        <v>33</v>
      </c>
      <c r="I75" s="34" t="s">
        <v>33</v>
      </c>
      <c r="J75" s="34">
        <f>0.54-0.14</f>
        <v>0.4</v>
      </c>
      <c r="K75" s="34">
        <f t="shared" si="0"/>
        <v>54.054054054054056</v>
      </c>
      <c r="L75" s="34">
        <v>0.2</v>
      </c>
      <c r="M75" s="34">
        <f t="shared" si="1"/>
        <v>27.027027027027028</v>
      </c>
      <c r="N75" s="34">
        <v>0</v>
      </c>
      <c r="O75" s="34">
        <f t="shared" si="2"/>
        <v>0</v>
      </c>
      <c r="P75" s="34">
        <v>0.13985999999999998</v>
      </c>
      <c r="Q75" s="34">
        <f t="shared" si="3"/>
        <v>18.899999999999999</v>
      </c>
      <c r="R75" s="34" t="s">
        <v>33</v>
      </c>
      <c r="S75" s="34" t="s">
        <v>147</v>
      </c>
      <c r="T75" s="36"/>
      <c r="U75" s="31"/>
      <c r="V75" s="31"/>
      <c r="W75" s="31"/>
      <c r="X75" s="31"/>
    </row>
    <row r="76" spans="1:24" s="12" customFormat="1" ht="32.15" customHeight="1" x14ac:dyDescent="0.35">
      <c r="A76" s="9">
        <v>55</v>
      </c>
      <c r="B76" s="32" t="s">
        <v>187</v>
      </c>
      <c r="C76" s="33" t="s">
        <v>188</v>
      </c>
      <c r="D76" s="10" t="s">
        <v>41</v>
      </c>
      <c r="E76" s="34">
        <v>0.97</v>
      </c>
      <c r="F76" s="35">
        <v>7</v>
      </c>
      <c r="G76" s="34">
        <v>0.97</v>
      </c>
      <c r="H76" s="34" t="s">
        <v>33</v>
      </c>
      <c r="I76" s="34" t="s">
        <v>33</v>
      </c>
      <c r="J76" s="34">
        <v>0.87</v>
      </c>
      <c r="K76" s="34">
        <f t="shared" si="0"/>
        <v>89.690721649484544</v>
      </c>
      <c r="L76" s="34">
        <v>0.1</v>
      </c>
      <c r="M76" s="34">
        <f t="shared" si="1"/>
        <v>10.309278350515465</v>
      </c>
      <c r="N76" s="34">
        <v>0</v>
      </c>
      <c r="O76" s="34">
        <f t="shared" si="2"/>
        <v>0</v>
      </c>
      <c r="P76" s="34">
        <v>0</v>
      </c>
      <c r="Q76" s="34">
        <f t="shared" si="3"/>
        <v>0</v>
      </c>
      <c r="R76" s="34" t="s">
        <v>33</v>
      </c>
      <c r="S76" s="34" t="s">
        <v>147</v>
      </c>
      <c r="T76" s="36"/>
      <c r="U76" s="31"/>
      <c r="V76" s="31"/>
      <c r="W76" s="31"/>
      <c r="X76" s="31"/>
    </row>
    <row r="77" spans="1:24" s="12" customFormat="1" ht="32.15" customHeight="1" x14ac:dyDescent="0.35">
      <c r="A77" s="9">
        <v>56</v>
      </c>
      <c r="B77" s="32" t="s">
        <v>189</v>
      </c>
      <c r="C77" s="33" t="s">
        <v>190</v>
      </c>
      <c r="D77" s="10" t="s">
        <v>41</v>
      </c>
      <c r="E77" s="34">
        <v>1.1399999999999999</v>
      </c>
      <c r="F77" s="35">
        <v>7</v>
      </c>
      <c r="G77" s="34">
        <v>1.1419999999999999</v>
      </c>
      <c r="H77" s="34" t="s">
        <v>33</v>
      </c>
      <c r="I77" s="34" t="s">
        <v>33</v>
      </c>
      <c r="J77" s="34">
        <v>1.1399999999999999</v>
      </c>
      <c r="K77" s="34">
        <f t="shared" si="0"/>
        <v>100</v>
      </c>
      <c r="L77" s="34">
        <v>0</v>
      </c>
      <c r="M77" s="34">
        <f t="shared" si="1"/>
        <v>0</v>
      </c>
      <c r="N77" s="34">
        <v>0</v>
      </c>
      <c r="O77" s="34">
        <f t="shared" si="2"/>
        <v>0</v>
      </c>
      <c r="P77" s="34">
        <v>0</v>
      </c>
      <c r="Q77" s="34">
        <f t="shared" si="3"/>
        <v>0</v>
      </c>
      <c r="R77" s="34" t="s">
        <v>33</v>
      </c>
      <c r="S77" s="34" t="s">
        <v>147</v>
      </c>
      <c r="T77" s="36"/>
      <c r="U77" s="31"/>
      <c r="V77" s="31"/>
      <c r="W77" s="31"/>
      <c r="X77" s="31"/>
    </row>
    <row r="78" spans="1:24" s="12" customFormat="1" ht="32.15" customHeight="1" x14ac:dyDescent="0.35">
      <c r="A78" s="9">
        <v>57</v>
      </c>
      <c r="B78" s="32" t="s">
        <v>191</v>
      </c>
      <c r="C78" s="33" t="s">
        <v>192</v>
      </c>
      <c r="D78" s="10" t="s">
        <v>41</v>
      </c>
      <c r="E78" s="34">
        <v>1.1100000000000001</v>
      </c>
      <c r="F78" s="35" t="s">
        <v>97</v>
      </c>
      <c r="G78" s="34">
        <v>0.87</v>
      </c>
      <c r="H78" s="34">
        <v>0.23</v>
      </c>
      <c r="I78" s="34" t="s">
        <v>33</v>
      </c>
      <c r="J78" s="34">
        <v>0.6</v>
      </c>
      <c r="K78" s="34">
        <f t="shared" si="0"/>
        <v>54.054054054054049</v>
      </c>
      <c r="L78" s="34">
        <v>0.51</v>
      </c>
      <c r="M78" s="34">
        <f t="shared" si="1"/>
        <v>45.945945945945944</v>
      </c>
      <c r="N78" s="34">
        <v>0</v>
      </c>
      <c r="O78" s="34">
        <f t="shared" si="2"/>
        <v>0</v>
      </c>
      <c r="P78" s="34">
        <v>0</v>
      </c>
      <c r="Q78" s="34">
        <f t="shared" si="3"/>
        <v>0</v>
      </c>
      <c r="R78" s="34" t="s">
        <v>33</v>
      </c>
      <c r="S78" s="34" t="s">
        <v>147</v>
      </c>
      <c r="T78" s="36"/>
      <c r="U78" s="31"/>
      <c r="V78" s="31"/>
      <c r="W78" s="31"/>
      <c r="X78" s="31"/>
    </row>
    <row r="79" spans="1:24" s="12" customFormat="1" ht="32.15" customHeight="1" x14ac:dyDescent="0.35">
      <c r="A79" s="9">
        <v>58</v>
      </c>
      <c r="B79" s="32" t="s">
        <v>193</v>
      </c>
      <c r="C79" s="33" t="s">
        <v>194</v>
      </c>
      <c r="D79" s="10" t="s">
        <v>41</v>
      </c>
      <c r="E79" s="34">
        <v>0.62</v>
      </c>
      <c r="F79" s="35">
        <v>4.5</v>
      </c>
      <c r="G79" s="34">
        <v>0.62</v>
      </c>
      <c r="H79" s="34" t="s">
        <v>33</v>
      </c>
      <c r="I79" s="34" t="s">
        <v>33</v>
      </c>
      <c r="J79" s="34">
        <v>0.62</v>
      </c>
      <c r="K79" s="34">
        <f t="shared" si="0"/>
        <v>100</v>
      </c>
      <c r="L79" s="34">
        <v>0</v>
      </c>
      <c r="M79" s="34">
        <f t="shared" si="1"/>
        <v>0</v>
      </c>
      <c r="N79" s="34">
        <v>0</v>
      </c>
      <c r="O79" s="34">
        <f t="shared" si="2"/>
        <v>0</v>
      </c>
      <c r="P79" s="34">
        <v>0</v>
      </c>
      <c r="Q79" s="34">
        <f t="shared" si="3"/>
        <v>0</v>
      </c>
      <c r="R79" s="34" t="s">
        <v>33</v>
      </c>
      <c r="S79" s="34" t="s">
        <v>147</v>
      </c>
      <c r="T79" s="36"/>
      <c r="U79" s="31"/>
      <c r="V79" s="31"/>
      <c r="W79" s="31"/>
      <c r="X79" s="31"/>
    </row>
    <row r="80" spans="1:24" s="12" customFormat="1" ht="32.15" customHeight="1" x14ac:dyDescent="0.35">
      <c r="A80" s="9">
        <v>59</v>
      </c>
      <c r="B80" s="32" t="s">
        <v>195</v>
      </c>
      <c r="C80" s="33" t="s">
        <v>196</v>
      </c>
      <c r="D80" s="10" t="s">
        <v>41</v>
      </c>
      <c r="E80" s="34">
        <v>0.28999999999999998</v>
      </c>
      <c r="F80" s="35">
        <v>7</v>
      </c>
      <c r="G80" s="34">
        <v>0.29399999999999998</v>
      </c>
      <c r="H80" s="34" t="s">
        <v>33</v>
      </c>
      <c r="I80" s="34" t="s">
        <v>33</v>
      </c>
      <c r="J80" s="34">
        <f>0.29-0.09</f>
        <v>0.19999999999999998</v>
      </c>
      <c r="K80" s="34">
        <f t="shared" si="0"/>
        <v>68.965517241379303</v>
      </c>
      <c r="L80" s="34">
        <v>0</v>
      </c>
      <c r="M80" s="34">
        <f t="shared" si="1"/>
        <v>0</v>
      </c>
      <c r="N80" s="34">
        <v>0</v>
      </c>
      <c r="O80" s="34">
        <f t="shared" si="2"/>
        <v>0</v>
      </c>
      <c r="P80" s="34">
        <v>8.9900000000000008E-2</v>
      </c>
      <c r="Q80" s="34">
        <f t="shared" si="3"/>
        <v>31.000000000000007</v>
      </c>
      <c r="R80" s="34" t="s">
        <v>33</v>
      </c>
      <c r="S80" s="34" t="s">
        <v>147</v>
      </c>
      <c r="T80" s="36"/>
      <c r="U80" s="31"/>
      <c r="V80" s="31"/>
      <c r="W80" s="31"/>
      <c r="X80" s="31"/>
    </row>
    <row r="81" spans="1:24" s="12" customFormat="1" ht="32.15" customHeight="1" x14ac:dyDescent="0.35">
      <c r="A81" s="9">
        <v>60</v>
      </c>
      <c r="B81" s="32" t="s">
        <v>197</v>
      </c>
      <c r="C81" s="33" t="s">
        <v>198</v>
      </c>
      <c r="D81" s="10" t="s">
        <v>41</v>
      </c>
      <c r="E81" s="34">
        <v>0.15</v>
      </c>
      <c r="F81" s="35">
        <v>7</v>
      </c>
      <c r="G81" s="34">
        <v>0.14899999999999999</v>
      </c>
      <c r="H81" s="34" t="s">
        <v>33</v>
      </c>
      <c r="I81" s="34" t="s">
        <v>33</v>
      </c>
      <c r="J81" s="34">
        <v>0</v>
      </c>
      <c r="K81" s="34">
        <f t="shared" si="0"/>
        <v>0</v>
      </c>
      <c r="L81" s="34">
        <v>0.15</v>
      </c>
      <c r="M81" s="34">
        <f t="shared" si="1"/>
        <v>100</v>
      </c>
      <c r="N81" s="34">
        <v>0</v>
      </c>
      <c r="O81" s="34">
        <f t="shared" si="2"/>
        <v>0</v>
      </c>
      <c r="P81" s="34">
        <v>0</v>
      </c>
      <c r="Q81" s="34">
        <f t="shared" si="3"/>
        <v>0</v>
      </c>
      <c r="R81" s="34" t="s">
        <v>33</v>
      </c>
      <c r="S81" s="34" t="s">
        <v>147</v>
      </c>
      <c r="T81" s="36"/>
      <c r="U81" s="31"/>
      <c r="V81" s="31"/>
      <c r="W81" s="31"/>
      <c r="X81" s="31"/>
    </row>
    <row r="82" spans="1:24" s="12" customFormat="1" ht="32.15" customHeight="1" x14ac:dyDescent="0.35">
      <c r="A82" s="9">
        <v>61</v>
      </c>
      <c r="B82" s="32" t="s">
        <v>199</v>
      </c>
      <c r="C82" s="33" t="s">
        <v>200</v>
      </c>
      <c r="D82" s="10" t="s">
        <v>41</v>
      </c>
      <c r="E82" s="34">
        <v>0.13</v>
      </c>
      <c r="F82" s="35">
        <v>7</v>
      </c>
      <c r="G82" s="34">
        <v>0.13200000000000001</v>
      </c>
      <c r="H82" s="34" t="s">
        <v>33</v>
      </c>
      <c r="I82" s="34" t="s">
        <v>33</v>
      </c>
      <c r="J82" s="34">
        <v>0</v>
      </c>
      <c r="K82" s="34">
        <f t="shared" si="0"/>
        <v>0</v>
      </c>
      <c r="L82" s="34">
        <v>0.13</v>
      </c>
      <c r="M82" s="34">
        <f t="shared" si="1"/>
        <v>100</v>
      </c>
      <c r="N82" s="34">
        <v>0</v>
      </c>
      <c r="O82" s="34">
        <f t="shared" si="2"/>
        <v>0</v>
      </c>
      <c r="P82" s="34">
        <v>0</v>
      </c>
      <c r="Q82" s="34">
        <f t="shared" si="3"/>
        <v>0</v>
      </c>
      <c r="R82" s="34" t="s">
        <v>33</v>
      </c>
      <c r="S82" s="34" t="s">
        <v>147</v>
      </c>
      <c r="T82" s="36"/>
      <c r="U82" s="31"/>
      <c r="V82" s="31"/>
      <c r="W82" s="31"/>
      <c r="X82" s="31"/>
    </row>
    <row r="83" spans="1:24" s="12" customFormat="1" ht="32.15" customHeight="1" x14ac:dyDescent="0.35">
      <c r="A83" s="9">
        <v>62</v>
      </c>
      <c r="B83" s="32" t="s">
        <v>201</v>
      </c>
      <c r="C83" s="33" t="s">
        <v>202</v>
      </c>
      <c r="D83" s="10" t="s">
        <v>41</v>
      </c>
      <c r="E83" s="34">
        <v>0.09</v>
      </c>
      <c r="F83" s="35">
        <v>7</v>
      </c>
      <c r="G83" s="34">
        <v>0.09</v>
      </c>
      <c r="H83" s="34" t="s">
        <v>33</v>
      </c>
      <c r="I83" s="34" t="s">
        <v>33</v>
      </c>
      <c r="J83" s="34">
        <v>0.09</v>
      </c>
      <c r="K83" s="34">
        <f t="shared" si="0"/>
        <v>100</v>
      </c>
      <c r="L83" s="34">
        <v>0</v>
      </c>
      <c r="M83" s="34">
        <f t="shared" si="1"/>
        <v>0</v>
      </c>
      <c r="N83" s="34">
        <v>0</v>
      </c>
      <c r="O83" s="34">
        <f t="shared" si="2"/>
        <v>0</v>
      </c>
      <c r="P83" s="34">
        <v>0</v>
      </c>
      <c r="Q83" s="34">
        <f t="shared" si="3"/>
        <v>0</v>
      </c>
      <c r="R83" s="34" t="s">
        <v>33</v>
      </c>
      <c r="S83" s="34" t="s">
        <v>147</v>
      </c>
      <c r="T83" s="36"/>
      <c r="U83" s="31"/>
      <c r="V83" s="31"/>
      <c r="W83" s="31"/>
      <c r="X83" s="31"/>
    </row>
    <row r="84" spans="1:24" s="12" customFormat="1" ht="32.15" customHeight="1" x14ac:dyDescent="0.35">
      <c r="A84" s="9">
        <v>63</v>
      </c>
      <c r="B84" s="32" t="s">
        <v>203</v>
      </c>
      <c r="C84" s="33" t="s">
        <v>204</v>
      </c>
      <c r="D84" s="10" t="s">
        <v>41</v>
      </c>
      <c r="E84" s="34">
        <v>1.06</v>
      </c>
      <c r="F84" s="35">
        <v>7</v>
      </c>
      <c r="G84" s="34">
        <v>1.0620000000000001</v>
      </c>
      <c r="H84" s="34" t="s">
        <v>33</v>
      </c>
      <c r="I84" s="34" t="s">
        <v>33</v>
      </c>
      <c r="J84" s="34">
        <v>1.06</v>
      </c>
      <c r="K84" s="34">
        <f t="shared" si="0"/>
        <v>100</v>
      </c>
      <c r="L84" s="34">
        <v>0</v>
      </c>
      <c r="M84" s="34">
        <f t="shared" si="1"/>
        <v>0</v>
      </c>
      <c r="N84" s="34">
        <v>0</v>
      </c>
      <c r="O84" s="34">
        <f t="shared" si="2"/>
        <v>0</v>
      </c>
      <c r="P84" s="34">
        <v>0</v>
      </c>
      <c r="Q84" s="34">
        <f t="shared" si="3"/>
        <v>0</v>
      </c>
      <c r="R84" s="34" t="s">
        <v>33</v>
      </c>
      <c r="S84" s="34" t="s">
        <v>147</v>
      </c>
      <c r="T84" s="36"/>
      <c r="U84" s="31"/>
      <c r="V84" s="31"/>
      <c r="W84" s="31"/>
      <c r="X84" s="31"/>
    </row>
    <row r="85" spans="1:24" s="12" customFormat="1" ht="31.5" customHeight="1" x14ac:dyDescent="0.35">
      <c r="A85" s="9">
        <v>64</v>
      </c>
      <c r="B85" s="32" t="s">
        <v>205</v>
      </c>
      <c r="C85" s="33" t="s">
        <v>206</v>
      </c>
      <c r="D85" s="10" t="s">
        <v>41</v>
      </c>
      <c r="E85" s="34">
        <v>0.43</v>
      </c>
      <c r="F85" s="35" t="s">
        <v>207</v>
      </c>
      <c r="G85" s="34">
        <v>0.43</v>
      </c>
      <c r="H85" s="34" t="s">
        <v>33</v>
      </c>
      <c r="I85" s="34" t="s">
        <v>33</v>
      </c>
      <c r="J85" s="34">
        <v>0.43</v>
      </c>
      <c r="K85" s="34">
        <f t="shared" si="0"/>
        <v>100</v>
      </c>
      <c r="L85" s="34">
        <v>0</v>
      </c>
      <c r="M85" s="34">
        <f t="shared" si="1"/>
        <v>0</v>
      </c>
      <c r="N85" s="34">
        <v>0</v>
      </c>
      <c r="O85" s="34">
        <f t="shared" si="2"/>
        <v>0</v>
      </c>
      <c r="P85" s="34">
        <v>0</v>
      </c>
      <c r="Q85" s="34">
        <f t="shared" si="3"/>
        <v>0</v>
      </c>
      <c r="R85" s="34" t="s">
        <v>33</v>
      </c>
      <c r="S85" s="34" t="s">
        <v>147</v>
      </c>
      <c r="T85" s="36"/>
      <c r="U85" s="31"/>
      <c r="V85" s="31"/>
      <c r="W85" s="31"/>
      <c r="X85" s="31"/>
    </row>
    <row r="86" spans="1:24" s="27" customFormat="1" ht="32.15" customHeight="1" x14ac:dyDescent="0.35">
      <c r="A86" s="47"/>
      <c r="B86" s="48"/>
      <c r="C86" s="54" t="s">
        <v>208</v>
      </c>
      <c r="D86" s="50"/>
      <c r="E86" s="51"/>
      <c r="F86" s="52"/>
      <c r="G86" s="51"/>
      <c r="H86" s="51"/>
      <c r="I86" s="51"/>
      <c r="J86" s="34"/>
      <c r="K86" s="34"/>
      <c r="L86" s="34"/>
      <c r="M86" s="34"/>
      <c r="N86" s="34"/>
      <c r="O86" s="34"/>
      <c r="P86" s="34"/>
      <c r="Q86" s="34"/>
      <c r="R86" s="34"/>
      <c r="S86" s="51"/>
      <c r="T86" s="53"/>
      <c r="U86" s="29"/>
      <c r="V86" s="31"/>
      <c r="W86" s="29"/>
    </row>
    <row r="87" spans="1:24" s="12" customFormat="1" ht="32.15" customHeight="1" x14ac:dyDescent="0.35">
      <c r="A87" s="9">
        <v>65</v>
      </c>
      <c r="B87" s="55" t="s">
        <v>209</v>
      </c>
      <c r="C87" s="33" t="s">
        <v>210</v>
      </c>
      <c r="D87" s="10" t="s">
        <v>211</v>
      </c>
      <c r="E87" s="34">
        <v>2.5</v>
      </c>
      <c r="F87" s="35">
        <v>5</v>
      </c>
      <c r="G87" s="34">
        <v>2.5</v>
      </c>
      <c r="H87" s="34" t="s">
        <v>33</v>
      </c>
      <c r="I87" s="34" t="s">
        <v>33</v>
      </c>
      <c r="J87" s="34">
        <v>2.5</v>
      </c>
      <c r="K87" s="34">
        <f t="shared" ref="K87:K102" si="4">J87/E87*100</f>
        <v>100</v>
      </c>
      <c r="L87" s="34">
        <v>0</v>
      </c>
      <c r="M87" s="34">
        <f t="shared" ref="M87:M102" si="5">L87/E87*100</f>
        <v>0</v>
      </c>
      <c r="N87" s="34">
        <v>0</v>
      </c>
      <c r="O87" s="34">
        <f t="shared" ref="O87:O102" si="6">N87/E87*100</f>
        <v>0</v>
      </c>
      <c r="P87" s="34">
        <v>0</v>
      </c>
      <c r="Q87" s="34">
        <f t="shared" ref="Q87:Q102" si="7">P87/E87*100</f>
        <v>0</v>
      </c>
      <c r="R87" s="34" t="s">
        <v>33</v>
      </c>
      <c r="S87" s="34" t="s">
        <v>147</v>
      </c>
      <c r="T87" s="36"/>
      <c r="U87" s="31"/>
      <c r="V87" s="31"/>
      <c r="W87" s="31"/>
      <c r="X87" s="31"/>
    </row>
    <row r="88" spans="1:24" s="12" customFormat="1" ht="32.15" customHeight="1" x14ac:dyDescent="0.35">
      <c r="A88" s="9">
        <v>66</v>
      </c>
      <c r="B88" s="55" t="s">
        <v>212</v>
      </c>
      <c r="C88" s="33" t="s">
        <v>213</v>
      </c>
      <c r="D88" s="10" t="s">
        <v>211</v>
      </c>
      <c r="E88" s="34">
        <v>1.04</v>
      </c>
      <c r="F88" s="35">
        <v>5</v>
      </c>
      <c r="G88" s="34">
        <v>1.04</v>
      </c>
      <c r="H88" s="34" t="s">
        <v>33</v>
      </c>
      <c r="I88" s="34" t="s">
        <v>33</v>
      </c>
      <c r="J88" s="34">
        <v>1.04</v>
      </c>
      <c r="K88" s="34">
        <f t="shared" si="4"/>
        <v>100</v>
      </c>
      <c r="L88" s="34">
        <v>0</v>
      </c>
      <c r="M88" s="34">
        <f t="shared" si="5"/>
        <v>0</v>
      </c>
      <c r="N88" s="34">
        <v>0</v>
      </c>
      <c r="O88" s="34">
        <f t="shared" si="6"/>
        <v>0</v>
      </c>
      <c r="P88" s="34">
        <v>0</v>
      </c>
      <c r="Q88" s="34">
        <f t="shared" si="7"/>
        <v>0</v>
      </c>
      <c r="R88" s="34" t="s">
        <v>33</v>
      </c>
      <c r="S88" s="34" t="s">
        <v>147</v>
      </c>
      <c r="T88" s="36"/>
      <c r="U88" s="31"/>
      <c r="V88" s="31"/>
      <c r="W88" s="31"/>
      <c r="X88" s="31"/>
    </row>
    <row r="89" spans="1:24" s="12" customFormat="1" ht="32.15" customHeight="1" x14ac:dyDescent="0.35">
      <c r="A89" s="9">
        <v>67</v>
      </c>
      <c r="B89" s="55" t="s">
        <v>214</v>
      </c>
      <c r="C89" s="56" t="s">
        <v>215</v>
      </c>
      <c r="D89" s="10" t="s">
        <v>211</v>
      </c>
      <c r="E89" s="34">
        <v>1.18</v>
      </c>
      <c r="F89" s="35">
        <v>5</v>
      </c>
      <c r="G89" s="34">
        <v>1.18</v>
      </c>
      <c r="H89" s="34" t="s">
        <v>33</v>
      </c>
      <c r="I89" s="34" t="s">
        <v>33</v>
      </c>
      <c r="J89" s="34">
        <v>0.68</v>
      </c>
      <c r="K89" s="34">
        <f t="shared" si="4"/>
        <v>57.627118644067799</v>
      </c>
      <c r="L89" s="34">
        <v>0.5</v>
      </c>
      <c r="M89" s="34">
        <f t="shared" si="5"/>
        <v>42.372881355932208</v>
      </c>
      <c r="N89" s="34">
        <v>0</v>
      </c>
      <c r="O89" s="34">
        <f t="shared" si="6"/>
        <v>0</v>
      </c>
      <c r="P89" s="34">
        <v>0</v>
      </c>
      <c r="Q89" s="34">
        <f t="shared" si="7"/>
        <v>0</v>
      </c>
      <c r="R89" s="34" t="s">
        <v>33</v>
      </c>
      <c r="S89" s="34" t="s">
        <v>147</v>
      </c>
      <c r="T89" s="36"/>
      <c r="U89" s="31"/>
      <c r="V89" s="31"/>
      <c r="W89" s="31"/>
      <c r="X89" s="31"/>
    </row>
    <row r="90" spans="1:24" s="12" customFormat="1" ht="32.15" customHeight="1" x14ac:dyDescent="0.35">
      <c r="A90" s="9">
        <v>68</v>
      </c>
      <c r="B90" s="55" t="s">
        <v>216</v>
      </c>
      <c r="C90" s="56" t="s">
        <v>217</v>
      </c>
      <c r="D90" s="10" t="s">
        <v>211</v>
      </c>
      <c r="E90" s="34">
        <v>0.96</v>
      </c>
      <c r="F90" s="35">
        <v>5</v>
      </c>
      <c r="G90" s="34">
        <v>0.96</v>
      </c>
      <c r="H90" s="34" t="s">
        <v>33</v>
      </c>
      <c r="I90" s="34" t="s">
        <v>33</v>
      </c>
      <c r="J90" s="34">
        <v>0.5</v>
      </c>
      <c r="K90" s="34">
        <f t="shared" si="4"/>
        <v>52.083333333333336</v>
      </c>
      <c r="L90" s="34">
        <v>0.46</v>
      </c>
      <c r="M90" s="34">
        <f t="shared" si="5"/>
        <v>47.916666666666671</v>
      </c>
      <c r="N90" s="34">
        <v>0</v>
      </c>
      <c r="O90" s="34">
        <f t="shared" si="6"/>
        <v>0</v>
      </c>
      <c r="P90" s="34">
        <v>0</v>
      </c>
      <c r="Q90" s="34">
        <f t="shared" si="7"/>
        <v>0</v>
      </c>
      <c r="R90" s="34" t="s">
        <v>33</v>
      </c>
      <c r="S90" s="34" t="s">
        <v>147</v>
      </c>
      <c r="T90" s="36"/>
      <c r="U90" s="31"/>
      <c r="V90" s="31"/>
      <c r="W90" s="31"/>
      <c r="X90" s="31"/>
    </row>
    <row r="91" spans="1:24" s="12" customFormat="1" ht="32.15" customHeight="1" x14ac:dyDescent="0.35">
      <c r="A91" s="9">
        <v>69</v>
      </c>
      <c r="B91" s="55" t="s">
        <v>218</v>
      </c>
      <c r="C91" s="56" t="s">
        <v>219</v>
      </c>
      <c r="D91" s="10" t="s">
        <v>211</v>
      </c>
      <c r="E91" s="34">
        <v>1.39</v>
      </c>
      <c r="F91" s="35">
        <v>10</v>
      </c>
      <c r="G91" s="34">
        <v>1.39</v>
      </c>
      <c r="H91" s="34" t="s">
        <v>33</v>
      </c>
      <c r="I91" s="34" t="s">
        <v>33</v>
      </c>
      <c r="J91" s="34">
        <v>1.39</v>
      </c>
      <c r="K91" s="34">
        <f t="shared" si="4"/>
        <v>100</v>
      </c>
      <c r="L91" s="34">
        <v>0</v>
      </c>
      <c r="M91" s="34">
        <f t="shared" si="5"/>
        <v>0</v>
      </c>
      <c r="N91" s="34">
        <v>0</v>
      </c>
      <c r="O91" s="34">
        <f t="shared" si="6"/>
        <v>0</v>
      </c>
      <c r="P91" s="34">
        <v>0</v>
      </c>
      <c r="Q91" s="34">
        <f t="shared" si="7"/>
        <v>0</v>
      </c>
      <c r="R91" s="34" t="s">
        <v>33</v>
      </c>
      <c r="S91" s="34" t="s">
        <v>147</v>
      </c>
      <c r="T91" s="36"/>
      <c r="U91" s="31"/>
      <c r="V91" s="31"/>
      <c r="W91" s="31"/>
      <c r="X91" s="31"/>
    </row>
    <row r="92" spans="1:24" s="12" customFormat="1" ht="32.15" customHeight="1" x14ac:dyDescent="0.35">
      <c r="A92" s="9">
        <v>70</v>
      </c>
      <c r="B92" s="55" t="s">
        <v>220</v>
      </c>
      <c r="C92" s="56" t="s">
        <v>221</v>
      </c>
      <c r="D92" s="10" t="s">
        <v>211</v>
      </c>
      <c r="E92" s="34">
        <v>2.44</v>
      </c>
      <c r="F92" s="35">
        <v>8</v>
      </c>
      <c r="G92" s="34">
        <v>2.44</v>
      </c>
      <c r="H92" s="34" t="s">
        <v>33</v>
      </c>
      <c r="I92" s="34" t="s">
        <v>33</v>
      </c>
      <c r="J92" s="34">
        <v>2.44</v>
      </c>
      <c r="K92" s="34">
        <f t="shared" si="4"/>
        <v>100</v>
      </c>
      <c r="L92" s="34">
        <v>0</v>
      </c>
      <c r="M92" s="34">
        <f t="shared" si="5"/>
        <v>0</v>
      </c>
      <c r="N92" s="34">
        <v>0</v>
      </c>
      <c r="O92" s="34">
        <f t="shared" si="6"/>
        <v>0</v>
      </c>
      <c r="P92" s="34">
        <v>0</v>
      </c>
      <c r="Q92" s="34">
        <f t="shared" si="7"/>
        <v>0</v>
      </c>
      <c r="R92" s="34" t="s">
        <v>33</v>
      </c>
      <c r="S92" s="34" t="s">
        <v>147</v>
      </c>
      <c r="T92" s="36"/>
      <c r="U92" s="31"/>
      <c r="V92" s="31"/>
      <c r="W92" s="31"/>
      <c r="X92" s="31"/>
    </row>
    <row r="93" spans="1:24" s="12" customFormat="1" ht="32.15" customHeight="1" x14ac:dyDescent="0.35">
      <c r="A93" s="9">
        <v>71</v>
      </c>
      <c r="B93" s="55" t="s">
        <v>222</v>
      </c>
      <c r="C93" s="56" t="s">
        <v>223</v>
      </c>
      <c r="D93" s="10" t="s">
        <v>224</v>
      </c>
      <c r="E93" s="34">
        <v>20.94</v>
      </c>
      <c r="F93" s="35">
        <v>7</v>
      </c>
      <c r="G93" s="34">
        <v>20.94</v>
      </c>
      <c r="H93" s="34" t="s">
        <v>33</v>
      </c>
      <c r="I93" s="34" t="s">
        <v>33</v>
      </c>
      <c r="J93" s="34">
        <f>21.1-0.36</f>
        <v>20.740000000000002</v>
      </c>
      <c r="K93" s="34">
        <f t="shared" si="4"/>
        <v>99.044890162368674</v>
      </c>
      <c r="L93" s="34">
        <v>0.2</v>
      </c>
      <c r="M93" s="34">
        <f t="shared" si="5"/>
        <v>0.95510983763132762</v>
      </c>
      <c r="N93" s="34">
        <v>0</v>
      </c>
      <c r="O93" s="34">
        <f t="shared" si="6"/>
        <v>0</v>
      </c>
      <c r="P93" s="34">
        <v>0</v>
      </c>
      <c r="Q93" s="34">
        <f t="shared" si="7"/>
        <v>0</v>
      </c>
      <c r="R93" s="34" t="s">
        <v>33</v>
      </c>
      <c r="S93" s="34" t="s">
        <v>147</v>
      </c>
      <c r="T93" s="36"/>
      <c r="U93" s="31"/>
      <c r="V93" s="31"/>
      <c r="W93" s="31"/>
      <c r="X93" s="31"/>
    </row>
    <row r="94" spans="1:24" s="12" customFormat="1" ht="32.15" customHeight="1" x14ac:dyDescent="0.35">
      <c r="A94" s="9">
        <v>72</v>
      </c>
      <c r="B94" s="55" t="s">
        <v>225</v>
      </c>
      <c r="C94" s="56" t="s">
        <v>226</v>
      </c>
      <c r="D94" s="10" t="s">
        <v>227</v>
      </c>
      <c r="E94" s="34">
        <v>30.35</v>
      </c>
      <c r="F94" s="35" t="s">
        <v>228</v>
      </c>
      <c r="G94" s="34">
        <v>30.344999999999999</v>
      </c>
      <c r="H94" s="34" t="s">
        <v>33</v>
      </c>
      <c r="I94" s="34" t="s">
        <v>33</v>
      </c>
      <c r="J94" s="34">
        <v>23.25</v>
      </c>
      <c r="K94" s="34">
        <f t="shared" si="4"/>
        <v>76.60626029654037</v>
      </c>
      <c r="L94" s="34">
        <v>2.6</v>
      </c>
      <c r="M94" s="34">
        <f t="shared" si="5"/>
        <v>8.5667215815485989</v>
      </c>
      <c r="N94" s="34">
        <v>1.4</v>
      </c>
      <c r="O94" s="34">
        <f t="shared" si="6"/>
        <v>4.6128500823723222</v>
      </c>
      <c r="P94" s="34">
        <v>3.1</v>
      </c>
      <c r="Q94" s="34">
        <f t="shared" si="7"/>
        <v>10.214168039538714</v>
      </c>
      <c r="R94" s="34" t="s">
        <v>33</v>
      </c>
      <c r="S94" s="34" t="s">
        <v>147</v>
      </c>
      <c r="T94" s="36"/>
      <c r="U94" s="31"/>
      <c r="V94" s="31"/>
      <c r="W94" s="31"/>
      <c r="X94" s="37"/>
    </row>
    <row r="95" spans="1:24" s="12" customFormat="1" ht="32.15" customHeight="1" x14ac:dyDescent="0.35">
      <c r="A95" s="9">
        <v>73</v>
      </c>
      <c r="B95" s="55" t="s">
        <v>229</v>
      </c>
      <c r="C95" s="56" t="s">
        <v>230</v>
      </c>
      <c r="D95" s="10" t="s">
        <v>231</v>
      </c>
      <c r="E95" s="34">
        <v>47.04</v>
      </c>
      <c r="F95" s="35" t="s">
        <v>232</v>
      </c>
      <c r="G95" s="34">
        <v>47.04</v>
      </c>
      <c r="H95" s="34" t="s">
        <v>33</v>
      </c>
      <c r="I95" s="34" t="s">
        <v>33</v>
      </c>
      <c r="J95" s="34">
        <v>46</v>
      </c>
      <c r="K95" s="34">
        <f t="shared" si="4"/>
        <v>97.789115646258509</v>
      </c>
      <c r="L95" s="34">
        <v>1.04</v>
      </c>
      <c r="M95" s="34">
        <f t="shared" si="5"/>
        <v>2.2108843537414966</v>
      </c>
      <c r="N95" s="34">
        <v>0</v>
      </c>
      <c r="O95" s="34">
        <f t="shared" si="6"/>
        <v>0</v>
      </c>
      <c r="P95" s="34">
        <v>0</v>
      </c>
      <c r="Q95" s="34">
        <f t="shared" si="7"/>
        <v>0</v>
      </c>
      <c r="R95" s="34" t="s">
        <v>33</v>
      </c>
      <c r="S95" s="34" t="s">
        <v>147</v>
      </c>
      <c r="T95" s="36"/>
      <c r="U95" s="31"/>
      <c r="V95" s="31"/>
      <c r="W95" s="31"/>
      <c r="X95" s="31"/>
    </row>
    <row r="96" spans="1:24" s="12" customFormat="1" ht="32.15" customHeight="1" x14ac:dyDescent="0.35">
      <c r="A96" s="9">
        <v>74</v>
      </c>
      <c r="B96" s="55" t="s">
        <v>233</v>
      </c>
      <c r="C96" s="33" t="s">
        <v>234</v>
      </c>
      <c r="D96" s="10" t="s">
        <v>235</v>
      </c>
      <c r="E96" s="34">
        <v>11.5</v>
      </c>
      <c r="F96" s="35">
        <v>4</v>
      </c>
      <c r="G96" s="34">
        <v>11.5</v>
      </c>
      <c r="H96" s="34" t="s">
        <v>33</v>
      </c>
      <c r="I96" s="34" t="s">
        <v>33</v>
      </c>
      <c r="J96" s="34">
        <v>4.0999999999999996</v>
      </c>
      <c r="K96" s="34">
        <f t="shared" si="4"/>
        <v>35.652173913043477</v>
      </c>
      <c r="L96" s="34">
        <v>2.5</v>
      </c>
      <c r="M96" s="34">
        <f t="shared" si="5"/>
        <v>21.739130434782609</v>
      </c>
      <c r="N96" s="34">
        <v>0.3</v>
      </c>
      <c r="O96" s="34">
        <f t="shared" si="6"/>
        <v>2.6086956521739131</v>
      </c>
      <c r="P96" s="34">
        <v>4.5999999999999996</v>
      </c>
      <c r="Q96" s="34">
        <f t="shared" si="7"/>
        <v>40</v>
      </c>
      <c r="R96" s="34" t="s">
        <v>33</v>
      </c>
      <c r="S96" s="34" t="s">
        <v>147</v>
      </c>
      <c r="T96" s="36"/>
      <c r="U96" s="31"/>
      <c r="V96" s="31"/>
      <c r="W96" s="31"/>
      <c r="X96" s="31"/>
    </row>
    <row r="97" spans="1:24" s="12" customFormat="1" ht="32.15" customHeight="1" x14ac:dyDescent="0.35">
      <c r="A97" s="9">
        <v>75</v>
      </c>
      <c r="B97" s="57" t="s">
        <v>236</v>
      </c>
      <c r="C97" s="33" t="s">
        <v>237</v>
      </c>
      <c r="D97" s="10" t="s">
        <v>237</v>
      </c>
      <c r="E97" s="34">
        <v>35.99</v>
      </c>
      <c r="F97" s="35" t="s">
        <v>238</v>
      </c>
      <c r="G97" s="34">
        <v>35.984999999999999</v>
      </c>
      <c r="H97" s="34" t="s">
        <v>33</v>
      </c>
      <c r="I97" s="34" t="s">
        <v>33</v>
      </c>
      <c r="J97" s="34">
        <v>13.3</v>
      </c>
      <c r="K97" s="34">
        <f t="shared" si="4"/>
        <v>36.954709641567099</v>
      </c>
      <c r="L97" s="34">
        <v>15.39</v>
      </c>
      <c r="M97" s="34">
        <f t="shared" si="5"/>
        <v>42.761878299527645</v>
      </c>
      <c r="N97" s="34">
        <v>3.1</v>
      </c>
      <c r="O97" s="34">
        <f t="shared" si="6"/>
        <v>8.6135037510419572</v>
      </c>
      <c r="P97" s="34">
        <v>4.2</v>
      </c>
      <c r="Q97" s="34">
        <f t="shared" si="7"/>
        <v>11.669908307863295</v>
      </c>
      <c r="R97" s="34" t="s">
        <v>33</v>
      </c>
      <c r="S97" s="34" t="s">
        <v>147</v>
      </c>
      <c r="T97" s="36"/>
      <c r="U97" s="31"/>
      <c r="V97" s="31"/>
      <c r="W97" s="31"/>
      <c r="X97" s="31"/>
    </row>
    <row r="98" spans="1:24" s="12" customFormat="1" ht="32.15" customHeight="1" x14ac:dyDescent="0.35">
      <c r="A98" s="9">
        <v>76</v>
      </c>
      <c r="B98" s="57" t="s">
        <v>239</v>
      </c>
      <c r="C98" s="33" t="s">
        <v>240</v>
      </c>
      <c r="D98" s="10" t="s">
        <v>240</v>
      </c>
      <c r="E98" s="34">
        <v>36.96</v>
      </c>
      <c r="F98" s="35" t="s">
        <v>241</v>
      </c>
      <c r="G98" s="34">
        <v>36.96</v>
      </c>
      <c r="H98" s="34" t="s">
        <v>33</v>
      </c>
      <c r="I98" s="34" t="s">
        <v>33</v>
      </c>
      <c r="J98" s="34">
        <f>31.5-0.03-0.31</f>
        <v>31.16</v>
      </c>
      <c r="K98" s="34">
        <f t="shared" si="4"/>
        <v>84.307359307359306</v>
      </c>
      <c r="L98" s="34">
        <v>3.1</v>
      </c>
      <c r="M98" s="34">
        <f t="shared" si="5"/>
        <v>8.3874458874458888</v>
      </c>
      <c r="N98" s="34">
        <v>1.4</v>
      </c>
      <c r="O98" s="34">
        <f t="shared" si="6"/>
        <v>3.7878787878787872</v>
      </c>
      <c r="P98" s="34">
        <v>1.3</v>
      </c>
      <c r="Q98" s="34">
        <f t="shared" si="7"/>
        <v>3.5173160173160176</v>
      </c>
      <c r="R98" s="34" t="s">
        <v>33</v>
      </c>
      <c r="S98" s="34" t="s">
        <v>147</v>
      </c>
      <c r="T98" s="36"/>
      <c r="U98" s="31"/>
      <c r="V98" s="31"/>
      <c r="W98" s="31"/>
      <c r="X98" s="31"/>
    </row>
    <row r="99" spans="1:24" s="12" customFormat="1" ht="32.15" customHeight="1" x14ac:dyDescent="0.35">
      <c r="A99" s="9">
        <v>77</v>
      </c>
      <c r="B99" s="57" t="s">
        <v>242</v>
      </c>
      <c r="C99" s="33" t="s">
        <v>243</v>
      </c>
      <c r="D99" s="10" t="s">
        <v>244</v>
      </c>
      <c r="E99" s="34">
        <v>30.31</v>
      </c>
      <c r="F99" s="35" t="s">
        <v>245</v>
      </c>
      <c r="G99" s="34">
        <v>30.31</v>
      </c>
      <c r="H99" s="34" t="s">
        <v>33</v>
      </c>
      <c r="I99" s="34" t="s">
        <v>33</v>
      </c>
      <c r="J99" s="34">
        <v>29.31</v>
      </c>
      <c r="K99" s="34">
        <f t="shared" si="4"/>
        <v>96.700758825470146</v>
      </c>
      <c r="L99" s="34">
        <v>1</v>
      </c>
      <c r="M99" s="34">
        <f t="shared" si="5"/>
        <v>3.2992411745298584</v>
      </c>
      <c r="N99" s="34">
        <v>0</v>
      </c>
      <c r="O99" s="34">
        <f t="shared" si="6"/>
        <v>0</v>
      </c>
      <c r="P99" s="34">
        <v>0</v>
      </c>
      <c r="Q99" s="34">
        <f t="shared" si="7"/>
        <v>0</v>
      </c>
      <c r="R99" s="34" t="s">
        <v>33</v>
      </c>
      <c r="S99" s="34" t="s">
        <v>147</v>
      </c>
      <c r="T99" s="36"/>
      <c r="U99" s="31"/>
      <c r="V99" s="31"/>
      <c r="W99" s="31"/>
      <c r="X99" s="31"/>
    </row>
    <row r="100" spans="1:24" s="12" customFormat="1" ht="32.15" customHeight="1" x14ac:dyDescent="0.35">
      <c r="A100" s="9">
        <v>78</v>
      </c>
      <c r="B100" s="57" t="s">
        <v>246</v>
      </c>
      <c r="C100" s="33" t="s">
        <v>247</v>
      </c>
      <c r="D100" s="10" t="s">
        <v>248</v>
      </c>
      <c r="E100" s="34">
        <v>43.85</v>
      </c>
      <c r="F100" s="35" t="s">
        <v>249</v>
      </c>
      <c r="G100" s="34">
        <v>43.85</v>
      </c>
      <c r="H100" s="34" t="s">
        <v>33</v>
      </c>
      <c r="I100" s="34" t="s">
        <v>33</v>
      </c>
      <c r="J100" s="34">
        <v>37.950000000000003</v>
      </c>
      <c r="K100" s="34">
        <f t="shared" si="4"/>
        <v>86.545039908779927</v>
      </c>
      <c r="L100" s="34">
        <v>3.8</v>
      </c>
      <c r="M100" s="34">
        <f t="shared" si="5"/>
        <v>8.6659064994298731</v>
      </c>
      <c r="N100" s="34">
        <v>0.2</v>
      </c>
      <c r="O100" s="34">
        <f t="shared" si="6"/>
        <v>0.45610034207525657</v>
      </c>
      <c r="P100" s="34">
        <v>1.9</v>
      </c>
      <c r="Q100" s="34">
        <f t="shared" si="7"/>
        <v>4.3329532497149366</v>
      </c>
      <c r="R100" s="34" t="s">
        <v>33</v>
      </c>
      <c r="S100" s="34" t="s">
        <v>147</v>
      </c>
      <c r="T100" s="36"/>
      <c r="U100" s="31"/>
      <c r="V100" s="31"/>
      <c r="W100" s="31"/>
      <c r="X100" s="37"/>
    </row>
    <row r="101" spans="1:24" s="12" customFormat="1" ht="32.15" customHeight="1" x14ac:dyDescent="0.35">
      <c r="A101" s="9">
        <v>79</v>
      </c>
      <c r="B101" s="57" t="s">
        <v>250</v>
      </c>
      <c r="C101" s="33" t="s">
        <v>251</v>
      </c>
      <c r="D101" s="10" t="s">
        <v>252</v>
      </c>
      <c r="E101" s="34">
        <v>18.100000000000001</v>
      </c>
      <c r="F101" s="35" t="s">
        <v>253</v>
      </c>
      <c r="G101" s="34">
        <v>18.100000000000001</v>
      </c>
      <c r="H101" s="34" t="s">
        <v>33</v>
      </c>
      <c r="I101" s="34" t="s">
        <v>33</v>
      </c>
      <c r="J101" s="34">
        <v>17.8</v>
      </c>
      <c r="K101" s="34">
        <f t="shared" si="4"/>
        <v>98.342541436464074</v>
      </c>
      <c r="L101" s="34">
        <v>0.3</v>
      </c>
      <c r="M101" s="34">
        <f t="shared" si="5"/>
        <v>1.6574585635359116</v>
      </c>
      <c r="N101" s="34">
        <v>0</v>
      </c>
      <c r="O101" s="34">
        <f t="shared" si="6"/>
        <v>0</v>
      </c>
      <c r="P101" s="34">
        <v>0</v>
      </c>
      <c r="Q101" s="34">
        <f t="shared" si="7"/>
        <v>0</v>
      </c>
      <c r="R101" s="34" t="s">
        <v>33</v>
      </c>
      <c r="S101" s="34" t="s">
        <v>254</v>
      </c>
      <c r="T101" s="36"/>
      <c r="U101" s="31"/>
      <c r="V101" s="31"/>
      <c r="W101" s="31"/>
      <c r="X101" s="31"/>
    </row>
    <row r="102" spans="1:24" s="12" customFormat="1" ht="32.15" customHeight="1" thickBot="1" x14ac:dyDescent="0.4">
      <c r="A102" s="58">
        <v>80</v>
      </c>
      <c r="B102" s="59" t="s">
        <v>255</v>
      </c>
      <c r="C102" s="60" t="s">
        <v>256</v>
      </c>
      <c r="D102" s="11" t="s">
        <v>257</v>
      </c>
      <c r="E102" s="61">
        <v>16.579999999999998</v>
      </c>
      <c r="F102" s="62" t="s">
        <v>258</v>
      </c>
      <c r="G102" s="61">
        <v>16.579999999999998</v>
      </c>
      <c r="H102" s="61" t="s">
        <v>33</v>
      </c>
      <c r="I102" s="61" t="s">
        <v>33</v>
      </c>
      <c r="J102" s="34">
        <v>15.38</v>
      </c>
      <c r="K102" s="34">
        <f t="shared" si="4"/>
        <v>92.762364294330538</v>
      </c>
      <c r="L102" s="34">
        <v>0</v>
      </c>
      <c r="M102" s="34">
        <f t="shared" si="5"/>
        <v>0</v>
      </c>
      <c r="N102" s="34">
        <v>0</v>
      </c>
      <c r="O102" s="34">
        <f t="shared" si="6"/>
        <v>0</v>
      </c>
      <c r="P102" s="34">
        <v>1.2</v>
      </c>
      <c r="Q102" s="34">
        <f t="shared" si="7"/>
        <v>7.237635705669482</v>
      </c>
      <c r="R102" s="61" t="s">
        <v>33</v>
      </c>
      <c r="S102" s="61" t="s">
        <v>254</v>
      </c>
      <c r="T102" s="63"/>
      <c r="U102" s="31"/>
      <c r="V102" s="31"/>
      <c r="W102" s="31"/>
      <c r="X102" s="31"/>
    </row>
    <row r="103" spans="1:24" s="12" customFormat="1" ht="31.5" customHeight="1" thickTop="1" x14ac:dyDescent="0.35">
      <c r="A103" s="126" t="s">
        <v>259</v>
      </c>
      <c r="B103" s="127"/>
      <c r="C103" s="127"/>
      <c r="D103" s="128"/>
      <c r="E103" s="64">
        <f>SUM(E21:E102)</f>
        <v>850.98999999999967</v>
      </c>
      <c r="F103" s="64"/>
      <c r="G103" s="64">
        <f>SUM(G21:G102)</f>
        <v>850.7589999999999</v>
      </c>
      <c r="H103" s="64">
        <f>SUM(H21:H102)</f>
        <v>0.23</v>
      </c>
      <c r="I103" s="64"/>
      <c r="J103" s="65">
        <f>SUM(J21:J102)</f>
        <v>689.27999999999986</v>
      </c>
      <c r="K103" s="65">
        <f>J103/E103*100</f>
        <v>80.997426526751212</v>
      </c>
      <c r="L103" s="66">
        <f>SUM(L21:L102)</f>
        <v>90.83</v>
      </c>
      <c r="M103" s="66">
        <f>L103/E103*100</f>
        <v>10.673450921867476</v>
      </c>
      <c r="N103" s="67">
        <f>SUM(N21:N102)</f>
        <v>14.100000000000001</v>
      </c>
      <c r="O103" s="67">
        <f>N103/E103*100</f>
        <v>1.6568937355315581</v>
      </c>
      <c r="P103" s="68">
        <f>SUM(P21:P102)</f>
        <v>56.77976000000001</v>
      </c>
      <c r="Q103" s="68">
        <f>P103/E103*100</f>
        <v>6.6722006134032164</v>
      </c>
      <c r="R103" s="69"/>
      <c r="S103" s="64"/>
      <c r="T103" s="69"/>
      <c r="U103" s="31"/>
      <c r="V103" s="31"/>
      <c r="W103" s="31"/>
      <c r="X103" s="31"/>
    </row>
    <row r="104" spans="1:24" s="12" customFormat="1" ht="28.75" customHeight="1" x14ac:dyDescent="0.35">
      <c r="A104" s="70"/>
      <c r="B104" s="72" t="s">
        <v>282</v>
      </c>
      <c r="C104" s="70"/>
      <c r="D104" s="7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29"/>
      <c r="S104" s="30"/>
      <c r="T104" s="29"/>
      <c r="U104" s="31"/>
      <c r="V104" s="31"/>
      <c r="W104" s="31"/>
      <c r="X104" s="31"/>
    </row>
    <row r="105" spans="1:24" s="12" customFormat="1" ht="28.75" customHeight="1" x14ac:dyDescent="0.35">
      <c r="A105" s="70"/>
      <c r="B105" s="72"/>
      <c r="C105" s="70"/>
      <c r="D105" s="7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29"/>
      <c r="S105" s="30"/>
      <c r="T105" s="29"/>
      <c r="U105" s="31"/>
      <c r="V105" s="31"/>
      <c r="W105" s="31"/>
      <c r="X105" s="31"/>
    </row>
    <row r="106" spans="1:24" s="12" customFormat="1" ht="27" customHeight="1" x14ac:dyDescent="0.35">
      <c r="A106" s="71"/>
      <c r="B106" s="72" t="s">
        <v>260</v>
      </c>
      <c r="C106" s="70"/>
      <c r="D106" s="70"/>
      <c r="E106" s="30"/>
      <c r="F106" s="30"/>
      <c r="G106" s="30"/>
      <c r="H106" s="30"/>
      <c r="I106" s="30"/>
      <c r="J106" s="129" t="s">
        <v>261</v>
      </c>
      <c r="K106" s="129"/>
      <c r="L106" s="129"/>
      <c r="M106" s="129"/>
      <c r="N106" s="129"/>
      <c r="O106" s="129"/>
      <c r="P106" s="51" t="s">
        <v>26</v>
      </c>
      <c r="Q106" s="51" t="s">
        <v>27</v>
      </c>
      <c r="R106" s="130" t="s">
        <v>262</v>
      </c>
      <c r="S106" s="131"/>
      <c r="T106" s="132"/>
      <c r="U106" s="31"/>
      <c r="V106" s="31"/>
      <c r="W106" s="31"/>
    </row>
    <row r="107" spans="1:24" s="12" customFormat="1" ht="27.75" customHeight="1" x14ac:dyDescent="0.35">
      <c r="A107" s="73"/>
      <c r="B107" s="72" t="s">
        <v>263</v>
      </c>
      <c r="C107" s="74"/>
      <c r="D107" s="74"/>
      <c r="E107" s="75"/>
      <c r="F107" s="76"/>
      <c r="G107" s="76"/>
      <c r="H107" s="75"/>
      <c r="I107" s="30"/>
      <c r="J107" s="77" t="s">
        <v>264</v>
      </c>
      <c r="K107" s="78"/>
      <c r="L107" s="78"/>
      <c r="M107" s="78"/>
      <c r="N107" s="78"/>
      <c r="O107" s="79"/>
      <c r="P107" s="80">
        <f>J103</f>
        <v>689.27999999999986</v>
      </c>
      <c r="Q107" s="80">
        <f>K103</f>
        <v>80.997426526751212</v>
      </c>
      <c r="R107" s="133"/>
      <c r="S107" s="134"/>
      <c r="T107" s="135"/>
      <c r="U107" s="31"/>
      <c r="V107" s="31"/>
      <c r="W107" s="31"/>
      <c r="X107" s="81"/>
    </row>
    <row r="108" spans="1:24" s="12" customFormat="1" ht="27.75" customHeight="1" x14ac:dyDescent="0.35">
      <c r="A108" s="82"/>
      <c r="B108" s="72" t="s">
        <v>265</v>
      </c>
      <c r="C108" s="70"/>
      <c r="D108" s="70"/>
      <c r="E108" s="75"/>
      <c r="F108" s="83"/>
      <c r="G108" s="75"/>
      <c r="H108" s="84" t="s">
        <v>27</v>
      </c>
      <c r="I108" s="30"/>
      <c r="J108" s="85" t="s">
        <v>266</v>
      </c>
      <c r="K108" s="86"/>
      <c r="L108" s="86"/>
      <c r="M108" s="86"/>
      <c r="N108" s="86"/>
      <c r="O108" s="87"/>
      <c r="P108" s="88">
        <f>L103</f>
        <v>90.83</v>
      </c>
      <c r="Q108" s="88">
        <f>M103</f>
        <v>10.673450921867476</v>
      </c>
      <c r="R108" s="133"/>
      <c r="S108" s="134"/>
      <c r="T108" s="135"/>
      <c r="U108" s="31"/>
      <c r="V108" s="31"/>
      <c r="W108" s="31"/>
    </row>
    <row r="109" spans="1:24" s="12" customFormat="1" ht="27.75" customHeight="1" x14ac:dyDescent="0.35">
      <c r="A109" s="89"/>
      <c r="B109" s="72" t="s">
        <v>267</v>
      </c>
      <c r="C109" s="90"/>
      <c r="D109" s="70"/>
      <c r="E109" s="75"/>
      <c r="F109" s="83"/>
      <c r="G109" s="75"/>
      <c r="H109" s="84" t="s">
        <v>27</v>
      </c>
      <c r="I109" s="90"/>
      <c r="J109" s="91" t="s">
        <v>268</v>
      </c>
      <c r="K109" s="92"/>
      <c r="L109" s="92"/>
      <c r="M109" s="92"/>
      <c r="N109" s="92"/>
      <c r="O109" s="93"/>
      <c r="P109" s="94">
        <f>N103</f>
        <v>14.100000000000001</v>
      </c>
      <c r="Q109" s="94">
        <f>O103</f>
        <v>1.6568937355315581</v>
      </c>
      <c r="R109" s="133"/>
      <c r="S109" s="134"/>
      <c r="T109" s="135"/>
      <c r="U109" s="31"/>
      <c r="V109" s="31"/>
      <c r="W109" s="31"/>
    </row>
    <row r="110" spans="1:24" s="12" customFormat="1" ht="27.75" customHeight="1" thickBot="1" x14ac:dyDescent="0.4">
      <c r="A110" s="95"/>
      <c r="B110" s="72" t="s">
        <v>269</v>
      </c>
      <c r="C110" s="90"/>
      <c r="D110" s="70"/>
      <c r="E110" s="75"/>
      <c r="F110" s="83"/>
      <c r="G110" s="75"/>
      <c r="H110" s="84"/>
      <c r="I110" s="90"/>
      <c r="J110" s="96" t="s">
        <v>270</v>
      </c>
      <c r="K110" s="97"/>
      <c r="L110" s="97"/>
      <c r="M110" s="97"/>
      <c r="N110" s="97"/>
      <c r="O110" s="98"/>
      <c r="P110" s="99">
        <f>P103</f>
        <v>56.77976000000001</v>
      </c>
      <c r="Q110" s="99">
        <f>Q103</f>
        <v>6.6722006134032164</v>
      </c>
      <c r="R110" s="117"/>
      <c r="S110" s="118"/>
      <c r="T110" s="119"/>
      <c r="U110" s="31"/>
      <c r="V110" s="31"/>
      <c r="W110" s="31"/>
    </row>
    <row r="111" spans="1:24" s="12" customFormat="1" ht="27.75" customHeight="1" x14ac:dyDescent="0.35">
      <c r="A111" s="100"/>
      <c r="B111" s="72" t="s">
        <v>271</v>
      </c>
      <c r="C111" s="72"/>
      <c r="D111" s="70"/>
      <c r="E111" s="75"/>
      <c r="F111" s="75"/>
      <c r="G111" s="75"/>
      <c r="H111" s="75"/>
      <c r="I111" s="90"/>
      <c r="J111" s="101" t="s">
        <v>272</v>
      </c>
      <c r="K111" s="102"/>
      <c r="L111" s="102"/>
      <c r="M111" s="102"/>
      <c r="N111" s="102"/>
      <c r="O111" s="103"/>
      <c r="P111" s="104">
        <f>P107+P108</f>
        <v>780.1099999999999</v>
      </c>
      <c r="Q111" s="104">
        <f>Q107+Q108</f>
        <v>91.670877448618683</v>
      </c>
      <c r="R111" s="120"/>
      <c r="S111" s="121"/>
      <c r="T111" s="122"/>
      <c r="U111" s="31"/>
      <c r="V111" s="31"/>
      <c r="W111" s="31"/>
    </row>
    <row r="112" spans="1:24" s="12" customFormat="1" ht="27.75" customHeight="1" x14ac:dyDescent="0.35">
      <c r="A112" s="105"/>
      <c r="B112" s="72" t="s">
        <v>273</v>
      </c>
      <c r="C112" s="70"/>
      <c r="D112" s="70"/>
      <c r="E112" s="30"/>
      <c r="F112" s="30"/>
      <c r="G112" s="30"/>
      <c r="H112" s="30"/>
      <c r="I112" s="90"/>
      <c r="J112" s="106" t="s">
        <v>274</v>
      </c>
      <c r="K112" s="107"/>
      <c r="L112" s="107"/>
      <c r="M112" s="107"/>
      <c r="N112" s="107"/>
      <c r="O112" s="108"/>
      <c r="P112" s="53">
        <f>P109+P110</f>
        <v>70.879760000000005</v>
      </c>
      <c r="Q112" s="53">
        <f>Q109+Q110</f>
        <v>8.329094348934774</v>
      </c>
      <c r="R112" s="123"/>
      <c r="S112" s="124"/>
      <c r="T112" s="125"/>
      <c r="U112" s="31"/>
      <c r="V112" s="31"/>
      <c r="W112" s="31"/>
    </row>
    <row r="113" spans="9:16" ht="21" customHeight="1" x14ac:dyDescent="0.35">
      <c r="I113" s="109"/>
      <c r="J113" s="110"/>
    </row>
    <row r="114" spans="9:16" ht="21" hidden="1" customHeight="1" x14ac:dyDescent="0.35">
      <c r="P114" s="8" t="s">
        <v>275</v>
      </c>
    </row>
    <row r="115" spans="9:16" ht="21" hidden="1" customHeight="1" x14ac:dyDescent="0.35">
      <c r="P115" s="8" t="s">
        <v>276</v>
      </c>
    </row>
    <row r="116" spans="9:16" ht="21" hidden="1" customHeight="1" x14ac:dyDescent="0.35">
      <c r="P116" s="8"/>
    </row>
    <row r="117" spans="9:16" ht="21" hidden="1" customHeight="1" x14ac:dyDescent="0.35">
      <c r="P117" s="8"/>
    </row>
    <row r="118" spans="9:16" ht="21" hidden="1" customHeight="1" x14ac:dyDescent="0.35">
      <c r="P118" s="8"/>
    </row>
    <row r="119" spans="9:16" ht="21" hidden="1" customHeight="1" x14ac:dyDescent="0.35">
      <c r="P119" s="111" t="s">
        <v>277</v>
      </c>
    </row>
    <row r="120" spans="9:16" ht="21" hidden="1" customHeight="1" x14ac:dyDescent="0.35">
      <c r="P120" s="8" t="s">
        <v>278</v>
      </c>
    </row>
    <row r="121" spans="9:16" ht="21" hidden="1" customHeight="1" x14ac:dyDescent="0.35"/>
    <row r="123" spans="9:16" x14ac:dyDescent="0.35">
      <c r="P123" s="110"/>
    </row>
    <row r="152" spans="15:15" x14ac:dyDescent="0.35">
      <c r="O152" s="1" t="s">
        <v>283</v>
      </c>
    </row>
    <row r="153" spans="15:15" x14ac:dyDescent="0.3">
      <c r="O153" s="115" t="s">
        <v>279</v>
      </c>
    </row>
    <row r="154" spans="15:15" x14ac:dyDescent="0.3">
      <c r="O154" s="115" t="s">
        <v>276</v>
      </c>
    </row>
    <row r="155" spans="15:15" x14ac:dyDescent="0.3">
      <c r="O155" s="115"/>
    </row>
    <row r="156" spans="15:15" x14ac:dyDescent="0.3">
      <c r="O156" s="115"/>
    </row>
    <row r="157" spans="15:15" x14ac:dyDescent="0.3">
      <c r="O157" s="115"/>
    </row>
    <row r="158" spans="15:15" x14ac:dyDescent="0.3">
      <c r="O158" s="116" t="s">
        <v>280</v>
      </c>
    </row>
    <row r="159" spans="15:15" x14ac:dyDescent="0.3">
      <c r="O159" s="115" t="s">
        <v>281</v>
      </c>
    </row>
    <row r="160" spans="15:15" x14ac:dyDescent="0.25">
      <c r="O160" s="114"/>
    </row>
  </sheetData>
  <mergeCells count="35">
    <mergeCell ref="A9:T9"/>
    <mergeCell ref="A11:B11"/>
    <mergeCell ref="A12:B12"/>
    <mergeCell ref="A13:B13"/>
    <mergeCell ref="A15:A18"/>
    <mergeCell ref="B15:B18"/>
    <mergeCell ref="C15:C18"/>
    <mergeCell ref="D15:D18"/>
    <mergeCell ref="E15:E18"/>
    <mergeCell ref="F15:F18"/>
    <mergeCell ref="G15:I15"/>
    <mergeCell ref="J15:Q15"/>
    <mergeCell ref="R15:R18"/>
    <mergeCell ref="S15:S18"/>
    <mergeCell ref="T15:T18"/>
    <mergeCell ref="G16:G18"/>
    <mergeCell ref="H16:H18"/>
    <mergeCell ref="I16:I18"/>
    <mergeCell ref="J16:K17"/>
    <mergeCell ref="L16:M17"/>
    <mergeCell ref="N16:O17"/>
    <mergeCell ref="P16:Q17"/>
    <mergeCell ref="J19:K19"/>
    <mergeCell ref="L19:M19"/>
    <mergeCell ref="N19:O19"/>
    <mergeCell ref="P19:Q19"/>
    <mergeCell ref="R110:T110"/>
    <mergeCell ref="R111:T111"/>
    <mergeCell ref="R112:T112"/>
    <mergeCell ref="A103:D103"/>
    <mergeCell ref="J106:O106"/>
    <mergeCell ref="R106:T106"/>
    <mergeCell ref="R107:T107"/>
    <mergeCell ref="R108:T108"/>
    <mergeCell ref="R109:T109"/>
  </mergeCells>
  <printOptions horizontalCentered="1"/>
  <pageMargins left="0.118110236220472" right="0.118110236220472" top="0.98425196850393704" bottom="0.511811023622047" header="0.31496062992126" footer="0.31496062992126"/>
  <pageSetup paperSize="10000" scale="49" orientation="landscape" horizontalDpi="4294967292" r:id="rId1"/>
  <rowBreaks count="1" manualBreakCount="1">
    <brk id="11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DD-1 update link KM</vt:lpstr>
      <vt:lpstr>'DD-1 update link KM'!Print_Area</vt:lpstr>
      <vt:lpstr>'DD-1 update link KM'!Print_Titles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ASUS</cp:lastModifiedBy>
  <cp:lastPrinted>2023-01-31T13:49:43Z</cp:lastPrinted>
  <dcterms:created xsi:type="dcterms:W3CDTF">2023-01-19T06:00:39Z</dcterms:created>
  <dcterms:modified xsi:type="dcterms:W3CDTF">2023-03-03T02:58:12Z</dcterms:modified>
</cp:coreProperties>
</file>